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usiness Office Shared\ARP\FS10-A No 2\"/>
    </mc:Choice>
  </mc:AlternateContent>
  <xr:revisionPtr revIDLastSave="0" documentId="13_ncr:1_{0EEC2B30-2090-473F-96D9-30805B24C6B9}" xr6:coauthVersionLast="36" xr6:coauthVersionMax="36" xr10:uidLastSave="{00000000-0000-0000-0000-000000000000}"/>
  <bookViews>
    <workbookView xWindow="0" yWindow="0" windowWidth="23040" windowHeight="8484" activeTab="1" xr2:uid="{1EDD549C-5074-4AF4-96BB-B42BB79A3C49}"/>
  </bookViews>
  <sheets>
    <sheet name="Sheet1" sheetId="1" r:id="rId1"/>
    <sheet name="Learning loss total" sheetId="3" r:id="rId2"/>
    <sheet name="w acct codes" sheetId="2" r:id="rId3"/>
  </sheets>
  <definedNames>
    <definedName name="_xlnm.Print_Area" localSheetId="1">'Learning loss total'!$A$1:$M$94</definedName>
    <definedName name="_xlnm.Print_Area" localSheetId="0">Sheet1!$A$1:$M$93</definedName>
    <definedName name="_xlnm.Print_Area" localSheetId="2">'w acct codes'!$A$1:$N$74</definedName>
    <definedName name="_xlnm.Print_Titles" localSheetId="1">'Learning loss total'!$7:$9</definedName>
    <definedName name="_xlnm.Print_Titles" localSheetId="0">Sheet1!$7:$9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3" l="1"/>
  <c r="H90" i="3"/>
  <c r="H89" i="3"/>
  <c r="F89" i="3"/>
  <c r="I89" i="3" s="1"/>
  <c r="L88" i="3"/>
  <c r="H88" i="3"/>
  <c r="F88" i="3"/>
  <c r="I88" i="3" s="1"/>
  <c r="L87" i="3"/>
  <c r="H87" i="3"/>
  <c r="F87" i="3"/>
  <c r="I87" i="3" s="1"/>
  <c r="L86" i="3"/>
  <c r="H86" i="3"/>
  <c r="F86" i="3"/>
  <c r="I86" i="3" s="1"/>
  <c r="H85" i="3"/>
  <c r="F85" i="3"/>
  <c r="I85" i="3" s="1"/>
  <c r="I84" i="3"/>
  <c r="H84" i="3"/>
  <c r="F84" i="3"/>
  <c r="H83" i="3"/>
  <c r="F83" i="3"/>
  <c r="I83" i="3" s="1"/>
  <c r="L82" i="3"/>
  <c r="M82" i="3" s="1"/>
  <c r="I82" i="3"/>
  <c r="H82" i="3"/>
  <c r="F82" i="3"/>
  <c r="L81" i="3"/>
  <c r="M81" i="3" s="1"/>
  <c r="H81" i="3"/>
  <c r="F81" i="3"/>
  <c r="I81" i="3" s="1"/>
  <c r="L26" i="3"/>
  <c r="F26" i="3"/>
  <c r="I26" i="3" s="1"/>
  <c r="L80" i="3"/>
  <c r="M80" i="3" s="1"/>
  <c r="H80" i="3"/>
  <c r="F80" i="3"/>
  <c r="I80" i="3" s="1"/>
  <c r="L25" i="3"/>
  <c r="M25" i="3" s="1"/>
  <c r="F25" i="3"/>
  <c r="I25" i="3" s="1"/>
  <c r="L79" i="3"/>
  <c r="H79" i="3"/>
  <c r="F79" i="3"/>
  <c r="I79" i="3" s="1"/>
  <c r="L78" i="3"/>
  <c r="M78" i="3" s="1"/>
  <c r="I78" i="3"/>
  <c r="H78" i="3"/>
  <c r="F78" i="3"/>
  <c r="L24" i="3"/>
  <c r="M24" i="3" s="1"/>
  <c r="I24" i="3"/>
  <c r="H24" i="3"/>
  <c r="F24" i="3"/>
  <c r="L77" i="3"/>
  <c r="H77" i="3"/>
  <c r="F77" i="3"/>
  <c r="I77" i="3" s="1"/>
  <c r="L23" i="3"/>
  <c r="H23" i="3"/>
  <c r="F23" i="3"/>
  <c r="I23" i="3" s="1"/>
  <c r="L22" i="3"/>
  <c r="M22" i="3" s="1"/>
  <c r="F22" i="3"/>
  <c r="H22" i="3" s="1"/>
  <c r="L21" i="3"/>
  <c r="F21" i="3"/>
  <c r="H21" i="3" s="1"/>
  <c r="L76" i="3"/>
  <c r="M76" i="3" s="1"/>
  <c r="H76" i="3"/>
  <c r="F76" i="3"/>
  <c r="I76" i="3" s="1"/>
  <c r="L75" i="3"/>
  <c r="M75" i="3" s="1"/>
  <c r="I75" i="3"/>
  <c r="H75" i="3"/>
  <c r="F75" i="3"/>
  <c r="M74" i="3"/>
  <c r="L74" i="3"/>
  <c r="I74" i="3"/>
  <c r="H74" i="3"/>
  <c r="F74" i="3"/>
  <c r="L73" i="3"/>
  <c r="H73" i="3"/>
  <c r="F73" i="3"/>
  <c r="I73" i="3" s="1"/>
  <c r="L72" i="3"/>
  <c r="H72" i="3"/>
  <c r="F72" i="3"/>
  <c r="M71" i="3"/>
  <c r="L71" i="3"/>
  <c r="H71" i="3"/>
  <c r="F71" i="3"/>
  <c r="I71" i="3" s="1"/>
  <c r="M70" i="3"/>
  <c r="L70" i="3"/>
  <c r="I70" i="3"/>
  <c r="H70" i="3"/>
  <c r="F70" i="3"/>
  <c r="L69" i="3"/>
  <c r="M69" i="3" s="1"/>
  <c r="H69" i="3"/>
  <c r="F69" i="3"/>
  <c r="I69" i="3" s="1"/>
  <c r="L20" i="3"/>
  <c r="M20" i="3" s="1"/>
  <c r="H20" i="3"/>
  <c r="F20" i="3"/>
  <c r="I20" i="3" s="1"/>
  <c r="L19" i="3"/>
  <c r="F19" i="3"/>
  <c r="I19" i="3" s="1"/>
  <c r="L68" i="3"/>
  <c r="H68" i="3"/>
  <c r="F68" i="3"/>
  <c r="I68" i="3" s="1"/>
  <c r="L67" i="3"/>
  <c r="H67" i="3"/>
  <c r="F67" i="3"/>
  <c r="I67" i="3" s="1"/>
  <c r="L66" i="3"/>
  <c r="H66" i="3"/>
  <c r="F66" i="3"/>
  <c r="I66" i="3" s="1"/>
  <c r="M65" i="3"/>
  <c r="L65" i="3"/>
  <c r="H65" i="3"/>
  <c r="F65" i="3"/>
  <c r="I65" i="3" s="1"/>
  <c r="L64" i="3"/>
  <c r="H64" i="3"/>
  <c r="F64" i="3"/>
  <c r="I64" i="3" s="1"/>
  <c r="H63" i="3"/>
  <c r="F63" i="3"/>
  <c r="M63" i="3" s="1"/>
  <c r="I62" i="3"/>
  <c r="H62" i="3"/>
  <c r="F62" i="3"/>
  <c r="M62" i="3" s="1"/>
  <c r="H61" i="3"/>
  <c r="F61" i="3"/>
  <c r="M61" i="3" s="1"/>
  <c r="I60" i="3"/>
  <c r="H60" i="3"/>
  <c r="F60" i="3"/>
  <c r="M60" i="3" s="1"/>
  <c r="H59" i="3"/>
  <c r="F59" i="3"/>
  <c r="M59" i="3" s="1"/>
  <c r="L58" i="3"/>
  <c r="H58" i="3"/>
  <c r="F58" i="3"/>
  <c r="I58" i="3" s="1"/>
  <c r="L57" i="3"/>
  <c r="H57" i="3"/>
  <c r="F57" i="3"/>
  <c r="I57" i="3" s="1"/>
  <c r="L56" i="3"/>
  <c r="H56" i="3"/>
  <c r="F56" i="3"/>
  <c r="I56" i="3" s="1"/>
  <c r="H55" i="3"/>
  <c r="F55" i="3"/>
  <c r="I55" i="3" s="1"/>
  <c r="M54" i="3"/>
  <c r="I54" i="3"/>
  <c r="H54" i="3"/>
  <c r="M53" i="3"/>
  <c r="I53" i="3"/>
  <c r="H53" i="3"/>
  <c r="M52" i="3"/>
  <c r="I52" i="3"/>
  <c r="H52" i="3"/>
  <c r="L51" i="3"/>
  <c r="M51" i="3" s="1"/>
  <c r="I51" i="3"/>
  <c r="H51" i="3"/>
  <c r="M50" i="3"/>
  <c r="I50" i="3"/>
  <c r="H50" i="3"/>
  <c r="M49" i="3"/>
  <c r="L49" i="3"/>
  <c r="I49" i="3"/>
  <c r="H49" i="3"/>
  <c r="M48" i="3"/>
  <c r="L48" i="3"/>
  <c r="I48" i="3"/>
  <c r="H48" i="3"/>
  <c r="M47" i="3"/>
  <c r="L47" i="3"/>
  <c r="I47" i="3"/>
  <c r="H47" i="3"/>
  <c r="M46" i="3"/>
  <c r="I46" i="3"/>
  <c r="H46" i="3"/>
  <c r="L43" i="3"/>
  <c r="M43" i="3" s="1"/>
  <c r="H43" i="3"/>
  <c r="F43" i="3"/>
  <c r="I43" i="3" s="1"/>
  <c r="J18" i="3"/>
  <c r="L18" i="3" s="1"/>
  <c r="F18" i="3"/>
  <c r="I18" i="3" s="1"/>
  <c r="K42" i="3"/>
  <c r="J42" i="3"/>
  <c r="H42" i="3"/>
  <c r="F42" i="3"/>
  <c r="L42" i="3" s="1"/>
  <c r="M42" i="3" s="1"/>
  <c r="K17" i="3"/>
  <c r="J17" i="3"/>
  <c r="F17" i="3"/>
  <c r="I17" i="3" s="1"/>
  <c r="J41" i="3"/>
  <c r="L41" i="3" s="1"/>
  <c r="M41" i="3" s="1"/>
  <c r="H41" i="3"/>
  <c r="F41" i="3"/>
  <c r="I41" i="3" s="1"/>
  <c r="L40" i="3"/>
  <c r="M40" i="3" s="1"/>
  <c r="H40" i="3"/>
  <c r="F40" i="3"/>
  <c r="I40" i="3" s="1"/>
  <c r="L39" i="3"/>
  <c r="H39" i="3"/>
  <c r="F39" i="3"/>
  <c r="I39" i="3" s="1"/>
  <c r="L16" i="3"/>
  <c r="H16" i="3"/>
  <c r="F16" i="3"/>
  <c r="K38" i="3"/>
  <c r="J38" i="3"/>
  <c r="H38" i="3"/>
  <c r="F38" i="3"/>
  <c r="I38" i="3" s="1"/>
  <c r="E38" i="3"/>
  <c r="J37" i="3"/>
  <c r="L37" i="3" s="1"/>
  <c r="M37" i="3" s="1"/>
  <c r="I37" i="3"/>
  <c r="H37" i="3"/>
  <c r="F37" i="3"/>
  <c r="L15" i="3"/>
  <c r="F15" i="3"/>
  <c r="I15" i="3" s="1"/>
  <c r="J14" i="3"/>
  <c r="L14" i="3" s="1"/>
  <c r="M14" i="3" s="1"/>
  <c r="I14" i="3"/>
  <c r="H14" i="3"/>
  <c r="F14" i="3"/>
  <c r="L36" i="3"/>
  <c r="H36" i="3"/>
  <c r="F36" i="3"/>
  <c r="I36" i="3" s="1"/>
  <c r="K13" i="3"/>
  <c r="J13" i="3"/>
  <c r="F13" i="3"/>
  <c r="L13" i="3" s="1"/>
  <c r="M13" i="3" s="1"/>
  <c r="L12" i="3"/>
  <c r="M12" i="3" s="1"/>
  <c r="K12" i="3"/>
  <c r="J12" i="3"/>
  <c r="H12" i="3"/>
  <c r="F12" i="3"/>
  <c r="I12" i="3" s="1"/>
  <c r="K35" i="3"/>
  <c r="L35" i="3" s="1"/>
  <c r="H35" i="3"/>
  <c r="F35" i="3"/>
  <c r="I35" i="3" s="1"/>
  <c r="K34" i="3"/>
  <c r="J34" i="3"/>
  <c r="H34" i="3"/>
  <c r="F34" i="3"/>
  <c r="L34" i="3" s="1"/>
  <c r="M34" i="3" s="1"/>
  <c r="I33" i="3"/>
  <c r="H33" i="3"/>
  <c r="F33" i="3"/>
  <c r="H32" i="3"/>
  <c r="F32" i="3"/>
  <c r="I32" i="3" s="1"/>
  <c r="H31" i="3"/>
  <c r="F31" i="3"/>
  <c r="I31" i="3" s="1"/>
  <c r="M30" i="3"/>
  <c r="L30" i="3"/>
  <c r="H30" i="3"/>
  <c r="F30" i="3"/>
  <c r="I30" i="3" s="1"/>
  <c r="E30" i="3"/>
  <c r="K29" i="3"/>
  <c r="J29" i="3"/>
  <c r="H29" i="3"/>
  <c r="F29" i="3"/>
  <c r="I29" i="3" s="1"/>
  <c r="E29" i="3"/>
  <c r="J11" i="3"/>
  <c r="L11" i="3" s="1"/>
  <c r="E11" i="3"/>
  <c r="F11" i="3" s="1"/>
  <c r="K28" i="3"/>
  <c r="J28" i="3"/>
  <c r="H28" i="3"/>
  <c r="F28" i="3"/>
  <c r="L28" i="3" s="1"/>
  <c r="M28" i="3" s="1"/>
  <c r="M27" i="3"/>
  <c r="L27" i="3"/>
  <c r="J27" i="3"/>
  <c r="H27" i="3"/>
  <c r="F27" i="3"/>
  <c r="I27" i="3" s="1"/>
  <c r="L10" i="3"/>
  <c r="K10" i="3"/>
  <c r="J10" i="3"/>
  <c r="I10" i="3"/>
  <c r="H10" i="3"/>
  <c r="H18" i="3" l="1"/>
  <c r="M35" i="3"/>
  <c r="H13" i="3"/>
  <c r="M18" i="3"/>
  <c r="M58" i="3"/>
  <c r="M66" i="3"/>
  <c r="M23" i="3"/>
  <c r="M26" i="3"/>
  <c r="M68" i="3"/>
  <c r="I28" i="3"/>
  <c r="I34" i="3"/>
  <c r="I13" i="3"/>
  <c r="M36" i="3"/>
  <c r="I42" i="3"/>
  <c r="M56" i="3"/>
  <c r="M64" i="3"/>
  <c r="M79" i="3"/>
  <c r="L29" i="3"/>
  <c r="M29" i="3" s="1"/>
  <c r="M73" i="3"/>
  <c r="M21" i="3"/>
  <c r="L38" i="3"/>
  <c r="M38" i="3" s="1"/>
  <c r="M16" i="3"/>
  <c r="M57" i="3"/>
  <c r="M67" i="3"/>
  <c r="M72" i="3"/>
  <c r="I22" i="3"/>
  <c r="F90" i="3"/>
  <c r="I90" i="3" s="1"/>
  <c r="I11" i="3"/>
  <c r="H11" i="3"/>
  <c r="M11" i="3"/>
  <c r="H17" i="3"/>
  <c r="M55" i="3"/>
  <c r="I21" i="3"/>
  <c r="M19" i="3"/>
  <c r="M77" i="3"/>
  <c r="M15" i="3"/>
  <c r="M39" i="3"/>
  <c r="I16" i="3"/>
  <c r="L17" i="3"/>
  <c r="M17" i="3" s="1"/>
  <c r="I59" i="3"/>
  <c r="I61" i="3"/>
  <c r="I63" i="3"/>
  <c r="H25" i="3"/>
  <c r="M10" i="3"/>
  <c r="H26" i="3"/>
  <c r="H19" i="3"/>
  <c r="H15" i="3"/>
  <c r="N74" i="2"/>
  <c r="N73" i="2"/>
  <c r="N65" i="2"/>
  <c r="N60" i="2"/>
  <c r="N15" i="2"/>
  <c r="N13" i="2"/>
  <c r="N12" i="2"/>
  <c r="L46" i="2"/>
  <c r="K46" i="2"/>
  <c r="J46" i="2"/>
  <c r="I46" i="2"/>
  <c r="H46" i="2"/>
  <c r="H90" i="2"/>
  <c r="H89" i="2"/>
  <c r="F89" i="2"/>
  <c r="I89" i="2" s="1"/>
  <c r="L88" i="2"/>
  <c r="H88" i="2"/>
  <c r="F88" i="2"/>
  <c r="I88" i="2" s="1"/>
  <c r="L87" i="2"/>
  <c r="H87" i="2"/>
  <c r="F87" i="2"/>
  <c r="I87" i="2" s="1"/>
  <c r="L86" i="2"/>
  <c r="H86" i="2"/>
  <c r="F86" i="2"/>
  <c r="I86" i="2" s="1"/>
  <c r="H85" i="2"/>
  <c r="F85" i="2"/>
  <c r="I85" i="2" s="1"/>
  <c r="H84" i="2"/>
  <c r="F84" i="2"/>
  <c r="I84" i="2" s="1"/>
  <c r="H83" i="2"/>
  <c r="F83" i="2"/>
  <c r="I83" i="2" s="1"/>
  <c r="L65" i="2"/>
  <c r="H65" i="2"/>
  <c r="F65" i="2"/>
  <c r="I65" i="2" s="1"/>
  <c r="L64" i="2"/>
  <c r="H64" i="2"/>
  <c r="F64" i="2"/>
  <c r="I64" i="2" s="1"/>
  <c r="L63" i="2"/>
  <c r="F63" i="2"/>
  <c r="I63" i="2" s="1"/>
  <c r="L62" i="2"/>
  <c r="I62" i="2"/>
  <c r="H62" i="2"/>
  <c r="F62" i="2"/>
  <c r="L60" i="2"/>
  <c r="F60" i="2"/>
  <c r="I60" i="2" s="1"/>
  <c r="L59" i="2"/>
  <c r="H59" i="2"/>
  <c r="F59" i="2"/>
  <c r="I59" i="2" s="1"/>
  <c r="L58" i="2"/>
  <c r="H58" i="2"/>
  <c r="F58" i="2"/>
  <c r="I58" i="2" s="1"/>
  <c r="L57" i="2"/>
  <c r="F57" i="2"/>
  <c r="L56" i="2"/>
  <c r="I56" i="2"/>
  <c r="H56" i="2"/>
  <c r="F56" i="2"/>
  <c r="L55" i="2"/>
  <c r="F55" i="2"/>
  <c r="I55" i="2" s="1"/>
  <c r="L54" i="2"/>
  <c r="F54" i="2"/>
  <c r="I54" i="2" s="1"/>
  <c r="L53" i="2"/>
  <c r="I53" i="2"/>
  <c r="H53" i="2"/>
  <c r="F53" i="2"/>
  <c r="L52" i="2"/>
  <c r="H52" i="2"/>
  <c r="F52" i="2"/>
  <c r="I52" i="2" s="1"/>
  <c r="L51" i="2"/>
  <c r="H51" i="2"/>
  <c r="F51" i="2"/>
  <c r="I51" i="2" s="1"/>
  <c r="L50" i="2"/>
  <c r="H50" i="2"/>
  <c r="F50" i="2"/>
  <c r="I50" i="2" s="1"/>
  <c r="L49" i="2"/>
  <c r="H49" i="2"/>
  <c r="F49" i="2"/>
  <c r="I49" i="2" s="1"/>
  <c r="L48" i="2"/>
  <c r="H48" i="2"/>
  <c r="F48" i="2"/>
  <c r="L47" i="2"/>
  <c r="H47" i="2"/>
  <c r="F47" i="2"/>
  <c r="I47" i="2" s="1"/>
  <c r="L45" i="2"/>
  <c r="H45" i="2"/>
  <c r="F45" i="2"/>
  <c r="I45" i="2" s="1"/>
  <c r="L44" i="2"/>
  <c r="H44" i="2"/>
  <c r="F44" i="2"/>
  <c r="I44" i="2" s="1"/>
  <c r="L43" i="2"/>
  <c r="F43" i="2"/>
  <c r="I43" i="2" s="1"/>
  <c r="L42" i="2"/>
  <c r="F42" i="2"/>
  <c r="I42" i="2" s="1"/>
  <c r="L41" i="2"/>
  <c r="H41" i="2"/>
  <c r="F41" i="2"/>
  <c r="I41" i="2" s="1"/>
  <c r="L40" i="2"/>
  <c r="H40" i="2"/>
  <c r="F40" i="2"/>
  <c r="I40" i="2" s="1"/>
  <c r="L39" i="2"/>
  <c r="H39" i="2"/>
  <c r="F39" i="2"/>
  <c r="I39" i="2" s="1"/>
  <c r="L38" i="2"/>
  <c r="H38" i="2"/>
  <c r="F38" i="2"/>
  <c r="I38" i="2" s="1"/>
  <c r="L37" i="2"/>
  <c r="H37" i="2"/>
  <c r="F37" i="2"/>
  <c r="I37" i="2" s="1"/>
  <c r="H73" i="2"/>
  <c r="F73" i="2"/>
  <c r="I73" i="2" s="1"/>
  <c r="H72" i="2"/>
  <c r="F72" i="2"/>
  <c r="I72" i="2" s="1"/>
  <c r="H71" i="2"/>
  <c r="F71" i="2"/>
  <c r="H70" i="2"/>
  <c r="F70" i="2"/>
  <c r="I70" i="2" s="1"/>
  <c r="H69" i="2"/>
  <c r="F69" i="2"/>
  <c r="I69" i="2" s="1"/>
  <c r="L68" i="2"/>
  <c r="H68" i="2"/>
  <c r="F68" i="2"/>
  <c r="I68" i="2" s="1"/>
  <c r="L67" i="2"/>
  <c r="H67" i="2"/>
  <c r="F67" i="2"/>
  <c r="I67" i="2" s="1"/>
  <c r="L66" i="2"/>
  <c r="H66" i="2"/>
  <c r="F66" i="2"/>
  <c r="I66" i="2" s="1"/>
  <c r="H13" i="2"/>
  <c r="F13" i="2"/>
  <c r="I13" i="2" s="1"/>
  <c r="I82" i="2"/>
  <c r="H82" i="2"/>
  <c r="I81" i="2"/>
  <c r="H81" i="2"/>
  <c r="I80" i="2"/>
  <c r="H80" i="2"/>
  <c r="L12" i="2"/>
  <c r="I12" i="2"/>
  <c r="H12" i="2"/>
  <c r="I11" i="2"/>
  <c r="H11" i="2"/>
  <c r="L10" i="2"/>
  <c r="I10" i="2"/>
  <c r="H10" i="2"/>
  <c r="L15" i="2"/>
  <c r="I15" i="2"/>
  <c r="H15" i="2"/>
  <c r="L14" i="2"/>
  <c r="I14" i="2"/>
  <c r="H14" i="2"/>
  <c r="I79" i="2"/>
  <c r="H79" i="2"/>
  <c r="L61" i="2"/>
  <c r="I61" i="2"/>
  <c r="H61" i="2"/>
  <c r="F61" i="2"/>
  <c r="J36" i="2"/>
  <c r="L36" i="2" s="1"/>
  <c r="F36" i="2"/>
  <c r="I36" i="2" s="1"/>
  <c r="K35" i="2"/>
  <c r="J35" i="2"/>
  <c r="H35" i="2"/>
  <c r="F35" i="2"/>
  <c r="I35" i="2" s="1"/>
  <c r="K34" i="2"/>
  <c r="J34" i="2"/>
  <c r="F34" i="2"/>
  <c r="H34" i="2" s="1"/>
  <c r="J33" i="2"/>
  <c r="L33" i="2" s="1"/>
  <c r="H33" i="2"/>
  <c r="F33" i="2"/>
  <c r="I33" i="2" s="1"/>
  <c r="L32" i="2"/>
  <c r="H32" i="2"/>
  <c r="F32" i="2"/>
  <c r="L31" i="2"/>
  <c r="H31" i="2"/>
  <c r="F31" i="2"/>
  <c r="I31" i="2" s="1"/>
  <c r="L30" i="2"/>
  <c r="F30" i="2"/>
  <c r="I30" i="2" s="1"/>
  <c r="J29" i="2"/>
  <c r="H29" i="2"/>
  <c r="E29" i="2"/>
  <c r="K29" i="2" s="1"/>
  <c r="J28" i="2"/>
  <c r="L28" i="2" s="1"/>
  <c r="H28" i="2"/>
  <c r="F28" i="2"/>
  <c r="I28" i="2" s="1"/>
  <c r="L27" i="2"/>
  <c r="I27" i="2"/>
  <c r="H27" i="2"/>
  <c r="F27" i="2"/>
  <c r="J26" i="2"/>
  <c r="L26" i="2" s="1"/>
  <c r="F26" i="2"/>
  <c r="I26" i="2" s="1"/>
  <c r="L25" i="2"/>
  <c r="H25" i="2"/>
  <c r="F25" i="2"/>
  <c r="L24" i="2"/>
  <c r="K24" i="2"/>
  <c r="J24" i="2"/>
  <c r="F24" i="2"/>
  <c r="I24" i="2" s="1"/>
  <c r="K23" i="2"/>
  <c r="J23" i="2"/>
  <c r="F23" i="2"/>
  <c r="I23" i="2" s="1"/>
  <c r="K22" i="2"/>
  <c r="L22" i="2" s="1"/>
  <c r="H22" i="2"/>
  <c r="F22" i="2"/>
  <c r="I22" i="2" s="1"/>
  <c r="K21" i="2"/>
  <c r="J21" i="2"/>
  <c r="H21" i="2"/>
  <c r="F21" i="2"/>
  <c r="L21" i="2" s="1"/>
  <c r="H76" i="2"/>
  <c r="F76" i="2"/>
  <c r="I76" i="2" s="1"/>
  <c r="H75" i="2"/>
  <c r="F75" i="2"/>
  <c r="I75" i="2" s="1"/>
  <c r="H74" i="2"/>
  <c r="F74" i="2"/>
  <c r="I74" i="2" s="1"/>
  <c r="L20" i="2"/>
  <c r="H20" i="2"/>
  <c r="E20" i="2"/>
  <c r="F20" i="2" s="1"/>
  <c r="I20" i="2" s="1"/>
  <c r="J19" i="2"/>
  <c r="H19" i="2"/>
  <c r="E19" i="2"/>
  <c r="K19" i="2" s="1"/>
  <c r="J18" i="2"/>
  <c r="L18" i="2" s="1"/>
  <c r="F18" i="2"/>
  <c r="I18" i="2" s="1"/>
  <c r="E18" i="2"/>
  <c r="L17" i="2"/>
  <c r="K17" i="2"/>
  <c r="J17" i="2"/>
  <c r="H17" i="2"/>
  <c r="F17" i="2"/>
  <c r="J16" i="2"/>
  <c r="L16" i="2" s="1"/>
  <c r="H16" i="2"/>
  <c r="F16" i="2"/>
  <c r="I16" i="2" s="1"/>
  <c r="L90" i="3" l="1"/>
  <c r="F93" i="3" s="1"/>
  <c r="F7" i="3" s="1"/>
  <c r="M90" i="3"/>
  <c r="L34" i="2"/>
  <c r="H42" i="2"/>
  <c r="I34" i="2"/>
  <c r="L35" i="2"/>
  <c r="H23" i="2"/>
  <c r="H60" i="2"/>
  <c r="H63" i="2"/>
  <c r="H24" i="2"/>
  <c r="H26" i="2"/>
  <c r="F19" i="2"/>
  <c r="F90" i="2" s="1"/>
  <c r="I90" i="2" s="1"/>
  <c r="I21" i="2"/>
  <c r="L23" i="2"/>
  <c r="F29" i="2"/>
  <c r="H30" i="2"/>
  <c r="H55" i="2"/>
  <c r="I71" i="2"/>
  <c r="H18" i="2"/>
  <c r="H43" i="2"/>
  <c r="H57" i="2"/>
  <c r="I17" i="2"/>
  <c r="I25" i="2"/>
  <c r="I32" i="2"/>
  <c r="H36" i="2"/>
  <c r="H54" i="2"/>
  <c r="I57" i="2"/>
  <c r="M90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3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19" i="1"/>
  <c r="M11" i="1"/>
  <c r="M12" i="1"/>
  <c r="M13" i="1"/>
  <c r="M14" i="1"/>
  <c r="M15" i="1"/>
  <c r="M10" i="1"/>
  <c r="L29" i="2" l="1"/>
  <c r="I29" i="2"/>
  <c r="L19" i="2"/>
  <c r="I19" i="2"/>
  <c r="H90" i="1"/>
  <c r="H89" i="1"/>
  <c r="F89" i="1"/>
  <c r="I89" i="1" s="1"/>
  <c r="L88" i="1"/>
  <c r="H88" i="1"/>
  <c r="F88" i="1"/>
  <c r="I88" i="1" s="1"/>
  <c r="L87" i="1"/>
  <c r="H87" i="1"/>
  <c r="F87" i="1"/>
  <c r="I87" i="1" s="1"/>
  <c r="L86" i="1"/>
  <c r="H86" i="1"/>
  <c r="F86" i="1"/>
  <c r="I86" i="1" s="1"/>
  <c r="H85" i="1"/>
  <c r="F85" i="1"/>
  <c r="I85" i="1" s="1"/>
  <c r="I84" i="1"/>
  <c r="H84" i="1"/>
  <c r="F84" i="1"/>
  <c r="I83" i="1"/>
  <c r="H83" i="1"/>
  <c r="F83" i="1"/>
  <c r="L82" i="1"/>
  <c r="I82" i="1"/>
  <c r="H82" i="1"/>
  <c r="F82" i="1"/>
  <c r="L81" i="1"/>
  <c r="I81" i="1"/>
  <c r="H81" i="1"/>
  <c r="F81" i="1"/>
  <c r="L80" i="1"/>
  <c r="I80" i="1"/>
  <c r="H80" i="1"/>
  <c r="F80" i="1"/>
  <c r="L79" i="1"/>
  <c r="I79" i="1"/>
  <c r="H79" i="1"/>
  <c r="F79" i="1"/>
  <c r="L78" i="1"/>
  <c r="I78" i="1"/>
  <c r="H78" i="1"/>
  <c r="F78" i="1"/>
  <c r="L77" i="1"/>
  <c r="I77" i="1"/>
  <c r="H77" i="1"/>
  <c r="F77" i="1"/>
  <c r="L76" i="1"/>
  <c r="I76" i="1"/>
  <c r="H76" i="1"/>
  <c r="F76" i="1"/>
  <c r="L75" i="1"/>
  <c r="I75" i="1"/>
  <c r="H75" i="1"/>
  <c r="F75" i="1"/>
  <c r="L74" i="1"/>
  <c r="I74" i="1"/>
  <c r="H74" i="1"/>
  <c r="F74" i="1"/>
  <c r="L73" i="1"/>
  <c r="I73" i="1"/>
  <c r="H73" i="1"/>
  <c r="F73" i="1"/>
  <c r="L72" i="1"/>
  <c r="I72" i="1"/>
  <c r="H72" i="1"/>
  <c r="F72" i="1"/>
  <c r="L71" i="1"/>
  <c r="I71" i="1"/>
  <c r="H71" i="1"/>
  <c r="F71" i="1"/>
  <c r="L70" i="1"/>
  <c r="I70" i="1"/>
  <c r="H70" i="1"/>
  <c r="F70" i="1"/>
  <c r="L69" i="1"/>
  <c r="I69" i="1"/>
  <c r="H69" i="1"/>
  <c r="F69" i="1"/>
  <c r="L68" i="1"/>
  <c r="I68" i="1"/>
  <c r="H68" i="1"/>
  <c r="F68" i="1"/>
  <c r="L67" i="1"/>
  <c r="I67" i="1"/>
  <c r="H67" i="1"/>
  <c r="F67" i="1"/>
  <c r="L66" i="1"/>
  <c r="H66" i="1"/>
  <c r="F66" i="1"/>
  <c r="L65" i="1"/>
  <c r="H65" i="1"/>
  <c r="F65" i="1"/>
  <c r="I65" i="1" s="1"/>
  <c r="L64" i="1"/>
  <c r="H64" i="1"/>
  <c r="F64" i="1"/>
  <c r="I64" i="1" s="1"/>
  <c r="L63" i="1"/>
  <c r="H63" i="1"/>
  <c r="F63" i="1"/>
  <c r="I63" i="1" s="1"/>
  <c r="L62" i="1"/>
  <c r="H62" i="1"/>
  <c r="F62" i="1"/>
  <c r="I62" i="1" s="1"/>
  <c r="L61" i="1"/>
  <c r="H61" i="1"/>
  <c r="F61" i="1"/>
  <c r="I61" i="1" s="1"/>
  <c r="L60" i="1"/>
  <c r="H60" i="1"/>
  <c r="F60" i="1"/>
  <c r="I60" i="1" s="1"/>
  <c r="L59" i="1"/>
  <c r="H59" i="1"/>
  <c r="F59" i="1"/>
  <c r="I59" i="1" s="1"/>
  <c r="L58" i="1"/>
  <c r="H58" i="1"/>
  <c r="F58" i="1"/>
  <c r="I58" i="1" s="1"/>
  <c r="L57" i="1"/>
  <c r="H57" i="1"/>
  <c r="F57" i="1"/>
  <c r="I57" i="1" s="1"/>
  <c r="L56" i="1"/>
  <c r="H56" i="1"/>
  <c r="F56" i="1"/>
  <c r="I56" i="1" s="1"/>
  <c r="H55" i="1"/>
  <c r="F55" i="1"/>
  <c r="I55" i="1" s="1"/>
  <c r="I54" i="1"/>
  <c r="H54" i="1"/>
  <c r="F54" i="1"/>
  <c r="I53" i="1"/>
  <c r="H53" i="1"/>
  <c r="F53" i="1"/>
  <c r="H52" i="1"/>
  <c r="F52" i="1"/>
  <c r="I52" i="1" s="1"/>
  <c r="H51" i="1"/>
  <c r="F51" i="1"/>
  <c r="I51" i="1" s="1"/>
  <c r="L50" i="1"/>
  <c r="H50" i="1"/>
  <c r="F50" i="1"/>
  <c r="I50" i="1" s="1"/>
  <c r="L49" i="1"/>
  <c r="H49" i="1"/>
  <c r="F49" i="1"/>
  <c r="I49" i="1" s="1"/>
  <c r="L48" i="1"/>
  <c r="H48" i="1"/>
  <c r="F48" i="1"/>
  <c r="I48" i="1" s="1"/>
  <c r="I47" i="1"/>
  <c r="H47" i="1"/>
  <c r="F47" i="1"/>
  <c r="I46" i="1"/>
  <c r="H46" i="1"/>
  <c r="I45" i="1"/>
  <c r="H45" i="1"/>
  <c r="I44" i="1"/>
  <c r="H44" i="1"/>
  <c r="L43" i="1"/>
  <c r="I43" i="1"/>
  <c r="H43" i="1"/>
  <c r="I42" i="1"/>
  <c r="H42" i="1"/>
  <c r="L41" i="1"/>
  <c r="I41" i="1"/>
  <c r="H41" i="1"/>
  <c r="L40" i="1"/>
  <c r="I40" i="1"/>
  <c r="H40" i="1"/>
  <c r="L39" i="1"/>
  <c r="I39" i="1"/>
  <c r="H39" i="1"/>
  <c r="I38" i="1"/>
  <c r="H38" i="1"/>
  <c r="L35" i="1"/>
  <c r="H35" i="1"/>
  <c r="F35" i="1"/>
  <c r="I35" i="1" s="1"/>
  <c r="J34" i="1"/>
  <c r="L34" i="1" s="1"/>
  <c r="I34" i="1"/>
  <c r="H34" i="1"/>
  <c r="F34" i="1"/>
  <c r="K33" i="1"/>
  <c r="J33" i="1"/>
  <c r="H33" i="1"/>
  <c r="F33" i="1"/>
  <c r="I33" i="1" s="1"/>
  <c r="L32" i="1"/>
  <c r="K32" i="1"/>
  <c r="J32" i="1"/>
  <c r="I32" i="1"/>
  <c r="H32" i="1"/>
  <c r="F32" i="1"/>
  <c r="J31" i="1"/>
  <c r="L31" i="1" s="1"/>
  <c r="I31" i="1"/>
  <c r="H31" i="1"/>
  <c r="F31" i="1"/>
  <c r="L30" i="1"/>
  <c r="I30" i="1"/>
  <c r="H30" i="1"/>
  <c r="F30" i="1"/>
  <c r="L29" i="1"/>
  <c r="I29" i="1"/>
  <c r="H29" i="1"/>
  <c r="F29" i="1"/>
  <c r="L28" i="1"/>
  <c r="I28" i="1"/>
  <c r="F28" i="1"/>
  <c r="H28" i="1" s="1"/>
  <c r="K27" i="1"/>
  <c r="J27" i="1"/>
  <c r="H27" i="1"/>
  <c r="F27" i="1"/>
  <c r="L27" i="1" s="1"/>
  <c r="E27" i="1"/>
  <c r="J26" i="1"/>
  <c r="L26" i="1" s="1"/>
  <c r="I26" i="1"/>
  <c r="H26" i="1"/>
  <c r="F26" i="1"/>
  <c r="L25" i="1"/>
  <c r="I25" i="1"/>
  <c r="F25" i="1"/>
  <c r="H25" i="1" s="1"/>
  <c r="L24" i="1"/>
  <c r="J24" i="1"/>
  <c r="F24" i="1"/>
  <c r="I24" i="1" s="1"/>
  <c r="L23" i="1"/>
  <c r="H23" i="1"/>
  <c r="F23" i="1"/>
  <c r="I23" i="1" s="1"/>
  <c r="L22" i="1"/>
  <c r="K22" i="1"/>
  <c r="J22" i="1"/>
  <c r="I22" i="1"/>
  <c r="H22" i="1"/>
  <c r="F22" i="1"/>
  <c r="K21" i="1"/>
  <c r="J21" i="1"/>
  <c r="F21" i="1"/>
  <c r="L21" i="1" s="1"/>
  <c r="L20" i="1"/>
  <c r="K20" i="1"/>
  <c r="H20" i="1"/>
  <c r="F20" i="1"/>
  <c r="I20" i="1" s="1"/>
  <c r="L19" i="1"/>
  <c r="K19" i="1"/>
  <c r="J19" i="1"/>
  <c r="I19" i="1"/>
  <c r="H19" i="1"/>
  <c r="F19" i="1"/>
  <c r="I18" i="1"/>
  <c r="H18" i="1"/>
  <c r="F18" i="1"/>
  <c r="H17" i="1"/>
  <c r="F17" i="1"/>
  <c r="I17" i="1" s="1"/>
  <c r="H16" i="1"/>
  <c r="F16" i="1"/>
  <c r="I16" i="1" s="1"/>
  <c r="L15" i="1"/>
  <c r="H15" i="1"/>
  <c r="E15" i="1"/>
  <c r="F15" i="1" s="1"/>
  <c r="I15" i="1" s="1"/>
  <c r="J14" i="1"/>
  <c r="H14" i="1"/>
  <c r="E14" i="1"/>
  <c r="K14" i="1" s="1"/>
  <c r="L13" i="1"/>
  <c r="J13" i="1"/>
  <c r="H13" i="1"/>
  <c r="F13" i="1"/>
  <c r="I13" i="1" s="1"/>
  <c r="E13" i="1"/>
  <c r="K12" i="1"/>
  <c r="J12" i="1"/>
  <c r="H12" i="1"/>
  <c r="F12" i="1"/>
  <c r="I12" i="1" s="1"/>
  <c r="L11" i="1"/>
  <c r="J11" i="1"/>
  <c r="H11" i="1"/>
  <c r="F11" i="1"/>
  <c r="L10" i="1"/>
  <c r="K10" i="1"/>
  <c r="J10" i="1"/>
  <c r="I10" i="1"/>
  <c r="H10" i="1"/>
  <c r="L90" i="2" l="1"/>
  <c r="F93" i="2" s="1"/>
  <c r="F7" i="2" s="1"/>
  <c r="I11" i="1"/>
  <c r="L12" i="1"/>
  <c r="H21" i="1"/>
  <c r="H24" i="1"/>
  <c r="I27" i="1"/>
  <c r="L33" i="1"/>
  <c r="F14" i="1"/>
  <c r="I21" i="1"/>
  <c r="L14" i="1" l="1"/>
  <c r="L90" i="1" s="1"/>
  <c r="I14" i="1"/>
  <c r="F90" i="1"/>
  <c r="I90" i="1" l="1"/>
  <c r="F93" i="1"/>
  <c r="F7" i="1" s="1"/>
</calcChain>
</file>

<file path=xl/sharedStrings.xml><?xml version="1.0" encoding="utf-8"?>
<sst xmlns="http://schemas.openxmlformats.org/spreadsheetml/2006/main" count="565" uniqueCount="150">
  <si>
    <t>Purchased Services</t>
  </si>
  <si>
    <t>Subtotal- Code 40</t>
  </si>
  <si>
    <t>20% LIT = Y</t>
  </si>
  <si>
    <t>Allowable Activity</t>
  </si>
  <si>
    <t>Item Description</t>
  </si>
  <si>
    <t>Service Provider</t>
  </si>
  <si>
    <t>Calculation of Cost</t>
  </si>
  <si>
    <t>Proposed Expenditure</t>
  </si>
  <si>
    <t>LIT Calc</t>
  </si>
  <si>
    <t>Indirect Cost Cap</t>
  </si>
  <si>
    <t>FS10-A No 2 Adjusted Rate</t>
  </si>
  <si>
    <t>FS10-A No 2 Adjusted Hours</t>
  </si>
  <si>
    <t>FS10A No 2 Proposed Expense</t>
  </si>
  <si>
    <t>Rate</t>
  </si>
  <si>
    <t>Hours</t>
  </si>
  <si>
    <t>Academic Intervention Services</t>
  </si>
  <si>
    <t>Houghton Miffler Harcourt</t>
  </si>
  <si>
    <t>Y</t>
  </si>
  <si>
    <t>Professional Development</t>
  </si>
  <si>
    <t>Amplify English Language Arts</t>
  </si>
  <si>
    <t>Best Classroom Lessons</t>
  </si>
  <si>
    <t>Mental Health Advocates of WNY</t>
  </si>
  <si>
    <t>Math and Movement</t>
  </si>
  <si>
    <t>Math and Movement (Learn Through Movement</t>
  </si>
  <si>
    <t>Student Engagement</t>
  </si>
  <si>
    <t>HOGHOL</t>
  </si>
  <si>
    <t>Staff Development</t>
  </si>
  <si>
    <t>National Federation for Just Communities</t>
  </si>
  <si>
    <t>Amendment 001</t>
  </si>
  <si>
    <t xml:space="preserve">Bi-lingual Family advocacy and intervention services </t>
  </si>
  <si>
    <t>Native Language Services</t>
  </si>
  <si>
    <t>Pre-K Teachers PD and Consulting</t>
  </si>
  <si>
    <t>Teaching Strategies</t>
  </si>
  <si>
    <t>Pyramid Model Training Districtwide</t>
  </si>
  <si>
    <t>Pyramid Consultants</t>
  </si>
  <si>
    <t>ELL Literacy Outreach Program</t>
  </si>
  <si>
    <t>Niagara University</t>
  </si>
  <si>
    <t>Student relationship workshops for restorative pratices</t>
  </si>
  <si>
    <t>Niagara Alliance for Restorative Justices</t>
  </si>
  <si>
    <t>SEL and Academic support services summer and after school</t>
  </si>
  <si>
    <t>New Hope Baptist Church</t>
  </si>
  <si>
    <t>Math Intervention Program training and support</t>
  </si>
  <si>
    <t>Marion Denny Leonard</t>
  </si>
  <si>
    <t>Playworks Instructional Training</t>
  </si>
  <si>
    <t>Playworks</t>
  </si>
  <si>
    <t>Research Foundation Trauma Informed Care Training</t>
  </si>
  <si>
    <t>Research Foundaiton at SUNY</t>
  </si>
  <si>
    <t>Early Literacy Intervention Strategy Training</t>
  </si>
  <si>
    <t>Winsor Learning</t>
  </si>
  <si>
    <t>Afterschool SEL monitoring</t>
  </si>
  <si>
    <t>Marsha McWilson</t>
  </si>
  <si>
    <t>"Best Self" student self esteem workshops</t>
  </si>
  <si>
    <t>Kingdom Transformation</t>
  </si>
  <si>
    <t>Elementary Math Training</t>
  </si>
  <si>
    <t>Ann Elise</t>
  </si>
  <si>
    <t>PLC Professional Learning Centers developers PD</t>
  </si>
  <si>
    <t>PLC</t>
  </si>
  <si>
    <t>E-sports program development</t>
  </si>
  <si>
    <t>Planning and implementation of Summer Elementary Learning Program</t>
  </si>
  <si>
    <t>Niagara Falls Boys and Girls Club</t>
  </si>
  <si>
    <t>transportation trips</t>
  </si>
  <si>
    <t>Aries Transportation</t>
  </si>
  <si>
    <t>Amendment 2</t>
  </si>
  <si>
    <t>Clark Patterson Lee (CPL)</t>
  </si>
  <si>
    <t>Parkitects - Landscape Structures</t>
  </si>
  <si>
    <t>Fieldturf USA, Inc.</t>
  </si>
  <si>
    <t>Astroturf Corp.</t>
  </si>
  <si>
    <t>Inclusive playground at Hyde Park School.  Equipment, surfacing, installation, site prep, and code compliance audit.</t>
  </si>
  <si>
    <t>HVAC Contractor awarded per bid for  HVAC capital project work plus contingency per AIA contract award.</t>
  </si>
  <si>
    <t>DV Brown HVAC Contractor</t>
  </si>
  <si>
    <t>Elelctrical Contractor awarded per bid for electrical capital project work including contingency per AIA contract award.</t>
  </si>
  <si>
    <t>CIR Electrical Contractor</t>
  </si>
  <si>
    <t>AIA Contract architectural services for capital project design 5.5% of construction plus reimbursables estimated 20,000</t>
  </si>
  <si>
    <t>AIA Contract for construction management services for capital project.  Direct Personnel expenses plus reimbursables</t>
  </si>
  <si>
    <t>Buffalo Construction Consultants</t>
  </si>
  <si>
    <t>Multistack Modular magnetic bearing Chillers with controls package for Niagara Falls High School chiller replacement capital project</t>
  </si>
  <si>
    <t>Stark Equipment, LLC</t>
  </si>
  <si>
    <t>Daikin VRV Heat Recovery Condensing Units with indoor ducted units included for Kalfas School HVAC upgrade capital project</t>
  </si>
  <si>
    <t>Modular Comfort Systems, Inc</t>
  </si>
  <si>
    <t>Rebuilding of hot water heating coils and and fans, AHU upgrade work at Bloneva Bond Primary School (Niagara Street) per Gordian contract for capital project.</t>
  </si>
  <si>
    <t>John W Danforth Service Co Inc</t>
  </si>
  <si>
    <t>Matasys Facility Management System Services for Temp Controls at NFHS and Kalfas per NYS contract for HVAC upgrades capital project</t>
  </si>
  <si>
    <t>Johnson Controls</t>
  </si>
  <si>
    <t>Small bus / van transportation for NFHS Post Secondary Success team (PS2) to and from partner businesses for internships and program instruction</t>
  </si>
  <si>
    <t>Aero Transportation Services</t>
  </si>
  <si>
    <t>Mark Talley sports safety seminar</t>
  </si>
  <si>
    <t>Agents for Advocacy</t>
  </si>
  <si>
    <t>Elementary bowling program</t>
  </si>
  <si>
    <t>Cortez Bradberry</t>
  </si>
  <si>
    <t>SEL girl's empowerment program</t>
  </si>
  <si>
    <t>Makeeda Brooks</t>
  </si>
  <si>
    <t>Youth mentorship</t>
  </si>
  <si>
    <t>Father Son Center</t>
  </si>
  <si>
    <t>"Do the Math" professional development</t>
  </si>
  <si>
    <t>Heinemann</t>
  </si>
  <si>
    <t>Multi-tiered systems of support workshop</t>
  </si>
  <si>
    <t>Lisa Kilanlowski</t>
  </si>
  <si>
    <t>Student media education mentoring</t>
  </si>
  <si>
    <t>Meranto Media</t>
  </si>
  <si>
    <t>Asian diversity training</t>
  </si>
  <si>
    <t>Naz 716</t>
  </si>
  <si>
    <t>Multi-cultural mural installation and student mentoring</t>
  </si>
  <si>
    <t>Niagara Falls National Heritage Center</t>
  </si>
  <si>
    <t>Underground railway presentation</t>
  </si>
  <si>
    <t>Underground Railroad Heriatge Center</t>
  </si>
  <si>
    <t>Race, power, and privilege training</t>
  </si>
  <si>
    <t>Open Buffalo, Inc</t>
  </si>
  <si>
    <t>Total behavior professional development</t>
  </si>
  <si>
    <t>Pearson Assessments</t>
  </si>
  <si>
    <t>Boys to men personal growth student workshops</t>
  </si>
  <si>
    <t>Willie Price</t>
  </si>
  <si>
    <t>WITT (Wisdom in troubled times) workshops</t>
  </si>
  <si>
    <t>Project Lee Ministries</t>
  </si>
  <si>
    <t>After-school STEAM tutoring</t>
  </si>
  <si>
    <t>Reconstruction US, Inc</t>
  </si>
  <si>
    <t>Literacy camp interactive webinar</t>
  </si>
  <si>
    <t>Scholastic Library &amp; Classroom</t>
  </si>
  <si>
    <t>New employee orientation presentation</t>
  </si>
  <si>
    <t>See Through Math</t>
  </si>
  <si>
    <t>Classroom interventionists consultation services</t>
  </si>
  <si>
    <t>TEMPS, LLC</t>
  </si>
  <si>
    <t>Math AIS bridges intervention training</t>
  </si>
  <si>
    <t>The Math Learning Center</t>
  </si>
  <si>
    <t>Anti-bullying workshops</t>
  </si>
  <si>
    <t>Toni Torchia</t>
  </si>
  <si>
    <t>Summer camp student activity</t>
  </si>
  <si>
    <t>West Side Rowing Club</t>
  </si>
  <si>
    <t>Truancy prevention services for extended learning program</t>
  </si>
  <si>
    <t>Youth Motivation Movement</t>
  </si>
  <si>
    <t>Prompt therapy services</t>
  </si>
  <si>
    <t>Creative Therapies of WNY</t>
  </si>
  <si>
    <t>Special Needs literacy intervention training</t>
  </si>
  <si>
    <t>Orton Gillingham Online Academy</t>
  </si>
  <si>
    <t>Autism learning partners classroom training</t>
  </si>
  <si>
    <t>Rachel Schneider Licensed Behavioral Analyst</t>
  </si>
  <si>
    <t>Consulting services and student therapies</t>
  </si>
  <si>
    <t>WNY Dyslexia Specialists, LLC</t>
  </si>
  <si>
    <t>FS10-A No 2 Change</t>
  </si>
  <si>
    <t>Niagara Falls City School District 400800-01-0000</t>
  </si>
  <si>
    <t>Project # 5880-21-1965</t>
  </si>
  <si>
    <t>FS10-A No 2 Attachment 2</t>
  </si>
  <si>
    <t>Code 40 Purchased Services</t>
  </si>
  <si>
    <t>Amount of Increase / Decrease</t>
  </si>
  <si>
    <t>Account Code</t>
  </si>
  <si>
    <t>F 2110 404 098 5022</t>
  </si>
  <si>
    <t>F 1620 260 045 5022</t>
  </si>
  <si>
    <t>F 1620 293 061 5022</t>
  </si>
  <si>
    <t>F 2250 404 098 5022</t>
  </si>
  <si>
    <t>F 1620 293 058 5022</t>
  </si>
  <si>
    <t>F 9901 900 098 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</si>
</sst>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D7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A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3" fillId="3" borderId="2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wrapText="1"/>
    </xf>
    <xf numFmtId="0" fontId="3" fillId="4" borderId="4" xfId="0" applyFont="1" applyFill="1" applyBorder="1" applyAlignment="1">
      <alignment wrapText="1"/>
    </xf>
    <xf numFmtId="0" fontId="3" fillId="6" borderId="0" xfId="0" applyFont="1" applyFill="1" applyBorder="1" applyAlignment="1">
      <alignment wrapText="1"/>
    </xf>
    <xf numFmtId="0" fontId="3" fillId="6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3" fillId="5" borderId="2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3" fontId="4" fillId="0" borderId="0" xfId="0" applyNumberFormat="1" applyFont="1"/>
    <xf numFmtId="3" fontId="5" fillId="0" borderId="0" xfId="0" applyNumberFormat="1" applyFont="1"/>
    <xf numFmtId="3" fontId="3" fillId="0" borderId="5" xfId="0" applyNumberFormat="1" applyFont="1" applyBorder="1" applyAlignment="1">
      <alignment wrapText="1"/>
    </xf>
    <xf numFmtId="0" fontId="3" fillId="7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3" fillId="8" borderId="2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3" fontId="8" fillId="0" borderId="0" xfId="0" applyNumberFormat="1" applyFont="1"/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0" xfId="0" applyFont="1"/>
    <xf numFmtId="3" fontId="0" fillId="0" borderId="0" xfId="0" applyNumberFormat="1"/>
    <xf numFmtId="0" fontId="9" fillId="0" borderId="2" xfId="0" applyFont="1" applyBorder="1" applyAlignment="1"/>
    <xf numFmtId="164" fontId="1" fillId="0" borderId="0" xfId="0" applyNumberFormat="1" applyFont="1"/>
    <xf numFmtId="0" fontId="1" fillId="0" borderId="0" xfId="0" applyFont="1"/>
    <xf numFmtId="0" fontId="12" fillId="3" borderId="11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3" fontId="13" fillId="0" borderId="0" xfId="0" applyNumberFormat="1" applyFont="1"/>
    <xf numFmtId="0" fontId="14" fillId="0" borderId="0" xfId="0" applyFont="1"/>
    <xf numFmtId="38" fontId="14" fillId="0" borderId="0" xfId="0" applyNumberFormat="1" applyFont="1"/>
    <xf numFmtId="0" fontId="3" fillId="4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38" fontId="0" fillId="0" borderId="0" xfId="0" applyNumberFormat="1"/>
    <xf numFmtId="0" fontId="0" fillId="0" borderId="12" xfId="0" applyBorder="1"/>
    <xf numFmtId="38" fontId="0" fillId="0" borderId="12" xfId="0" applyNumberFormat="1" applyBorder="1"/>
    <xf numFmtId="38" fontId="13" fillId="0" borderId="0" xfId="0" applyNumberFormat="1" applyFont="1"/>
    <xf numFmtId="3" fontId="8" fillId="0" borderId="12" xfId="0" applyNumberFormat="1" applyFont="1" applyBorder="1"/>
    <xf numFmtId="3" fontId="0" fillId="0" borderId="12" xfId="0" applyNumberFormat="1" applyBorder="1"/>
    <xf numFmtId="3" fontId="5" fillId="0" borderId="13" xfId="0" applyNumberFormat="1" applyFont="1" applyBorder="1"/>
    <xf numFmtId="38" fontId="0" fillId="0" borderId="13" xfId="0" applyNumberFormat="1" applyBorder="1"/>
    <xf numFmtId="3" fontId="0" fillId="0" borderId="13" xfId="0" applyNumberFormat="1" applyBorder="1"/>
    <xf numFmtId="3" fontId="5" fillId="0" borderId="12" xfId="0" applyNumberFormat="1" applyFont="1" applyBorder="1"/>
    <xf numFmtId="4" fontId="0" fillId="0" borderId="0" xfId="0" applyNumberFormat="1"/>
    <xf numFmtId="0" fontId="3" fillId="4" borderId="5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wrapText="1"/>
    </xf>
    <xf numFmtId="3" fontId="14" fillId="0" borderId="0" xfId="0" applyNumberFormat="1" applyFont="1"/>
    <xf numFmtId="3" fontId="16" fillId="0" borderId="0" xfId="0" applyNumberFormat="1" applyFont="1"/>
    <xf numFmtId="3" fontId="17" fillId="0" borderId="0" xfId="0" applyNumberFormat="1" applyFont="1"/>
    <xf numFmtId="0" fontId="1" fillId="0" borderId="12" xfId="0" applyFont="1" applyBorder="1"/>
    <xf numFmtId="0" fontId="3" fillId="9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4CA3-B446-4F37-A9C9-CB7D01E5E749}">
  <dimension ref="A1:O94"/>
  <sheetViews>
    <sheetView workbookViewId="0">
      <selection sqref="A1:XFD1048576"/>
    </sheetView>
  </sheetViews>
  <sheetFormatPr defaultRowHeight="14.4" x14ac:dyDescent="0.3"/>
  <cols>
    <col min="2" max="2" width="19.77734375" customWidth="1"/>
    <col min="3" max="3" width="22.77734375" customWidth="1"/>
    <col min="6" max="6" width="16.5546875" bestFit="1" customWidth="1"/>
    <col min="8" max="8" width="12.6640625" customWidth="1"/>
    <col min="9" max="9" width="9.88671875" customWidth="1"/>
    <col min="10" max="10" width="11.109375" customWidth="1"/>
    <col min="11" max="11" width="11.33203125" customWidth="1"/>
    <col min="12" max="12" width="15.6640625" style="31" customWidth="1"/>
    <col min="13" max="13" width="13.109375" customWidth="1"/>
  </cols>
  <sheetData>
    <row r="1" spans="1:13" ht="15.6" x14ac:dyDescent="0.3">
      <c r="A1" s="35" t="s">
        <v>138</v>
      </c>
    </row>
    <row r="2" spans="1:13" ht="15.6" x14ac:dyDescent="0.3">
      <c r="A2" s="35" t="s">
        <v>139</v>
      </c>
    </row>
    <row r="3" spans="1:13" ht="15.6" x14ac:dyDescent="0.3">
      <c r="A3" s="35" t="s">
        <v>140</v>
      </c>
    </row>
    <row r="4" spans="1:13" ht="15.6" x14ac:dyDescent="0.3">
      <c r="A4" s="35" t="s">
        <v>141</v>
      </c>
    </row>
    <row r="6" spans="1:13" ht="24.6" x14ac:dyDescent="0.3">
      <c r="A6" s="57" t="s">
        <v>0</v>
      </c>
      <c r="B6" s="57"/>
      <c r="C6" s="57"/>
      <c r="D6" s="57"/>
      <c r="E6" s="57"/>
      <c r="F6" s="57"/>
      <c r="G6" s="57"/>
      <c r="H6" s="57"/>
      <c r="I6" s="58"/>
    </row>
    <row r="7" spans="1:13" ht="15.6" x14ac:dyDescent="0.3">
      <c r="A7" s="59" t="s">
        <v>1</v>
      </c>
      <c r="B7" s="59"/>
      <c r="C7" s="59"/>
      <c r="D7" s="59"/>
      <c r="E7" s="60"/>
      <c r="F7" s="1">
        <f>SUM(F10:F1202)</f>
        <v>23827252.07</v>
      </c>
      <c r="G7" s="61" t="s">
        <v>2</v>
      </c>
      <c r="H7" s="2"/>
      <c r="I7" s="3"/>
    </row>
    <row r="8" spans="1:13" ht="59.4" customHeight="1" x14ac:dyDescent="0.3">
      <c r="A8" s="64" t="s">
        <v>3</v>
      </c>
      <c r="B8" s="66" t="s">
        <v>4</v>
      </c>
      <c r="C8" s="66" t="s">
        <v>5</v>
      </c>
      <c r="D8" s="68" t="s">
        <v>6</v>
      </c>
      <c r="E8" s="69"/>
      <c r="F8" s="66" t="s">
        <v>7</v>
      </c>
      <c r="G8" s="62"/>
      <c r="H8" s="4" t="s">
        <v>8</v>
      </c>
      <c r="I8" s="5" t="s">
        <v>9</v>
      </c>
      <c r="J8" s="6" t="s">
        <v>10</v>
      </c>
      <c r="K8" s="7" t="s">
        <v>11</v>
      </c>
      <c r="L8" s="51" t="s">
        <v>12</v>
      </c>
      <c r="M8" s="38" t="s">
        <v>142</v>
      </c>
    </row>
    <row r="9" spans="1:13" ht="15.6" x14ac:dyDescent="0.3">
      <c r="A9" s="65"/>
      <c r="B9" s="67"/>
      <c r="C9" s="67"/>
      <c r="D9" s="8" t="s">
        <v>13</v>
      </c>
      <c r="E9" s="8" t="s">
        <v>14</v>
      </c>
      <c r="F9" s="67"/>
      <c r="G9" s="63"/>
      <c r="H9" s="4"/>
      <c r="I9" s="5"/>
    </row>
    <row r="10" spans="1:13" ht="45.6" x14ac:dyDescent="0.3">
      <c r="A10" s="9"/>
      <c r="B10" s="9" t="s">
        <v>15</v>
      </c>
      <c r="C10" s="9" t="s">
        <v>16</v>
      </c>
      <c r="D10" s="10"/>
      <c r="E10" s="10"/>
      <c r="F10" s="11">
        <v>12000</v>
      </c>
      <c r="G10" s="12" t="s">
        <v>17</v>
      </c>
      <c r="H10" s="13">
        <f>IF(G10="Y",F10,0)</f>
        <v>12000</v>
      </c>
      <c r="I10" s="13">
        <f t="shared" ref="I10:I90" si="0">IF(F10&gt;25000,25000,IF(F10&lt;=25000,F10))</f>
        <v>12000</v>
      </c>
      <c r="J10" s="14">
        <f>+D10</f>
        <v>0</v>
      </c>
      <c r="K10" s="14">
        <f>+E10</f>
        <v>0</v>
      </c>
      <c r="L10" s="52">
        <f>+F10</f>
        <v>12000</v>
      </c>
      <c r="M10" s="39">
        <f>+L10-F10</f>
        <v>0</v>
      </c>
    </row>
    <row r="11" spans="1:13" ht="30.6" x14ac:dyDescent="0.3">
      <c r="A11" s="9"/>
      <c r="B11" s="9" t="s">
        <v>18</v>
      </c>
      <c r="C11" s="9" t="s">
        <v>19</v>
      </c>
      <c r="D11" s="10">
        <v>750</v>
      </c>
      <c r="E11" s="10">
        <v>5</v>
      </c>
      <c r="F11" s="11">
        <f>(D11*E11)</f>
        <v>3750</v>
      </c>
      <c r="G11" s="12"/>
      <c r="H11" s="13">
        <f>IF(G11="Y",F11,0)</f>
        <v>0</v>
      </c>
      <c r="I11" s="13">
        <f t="shared" si="0"/>
        <v>3750</v>
      </c>
      <c r="J11" s="15">
        <f t="shared" ref="J11:L14" si="1">+D11</f>
        <v>750</v>
      </c>
      <c r="K11" s="15">
        <v>3</v>
      </c>
      <c r="L11" s="53">
        <f>+J11*K11</f>
        <v>2250</v>
      </c>
      <c r="M11" s="39">
        <f t="shared" ref="M11:M15" si="2">+L11-F11</f>
        <v>-1500</v>
      </c>
    </row>
    <row r="12" spans="1:13" ht="30.6" x14ac:dyDescent="0.3">
      <c r="A12" s="9"/>
      <c r="B12" s="9" t="s">
        <v>20</v>
      </c>
      <c r="C12" s="9" t="s">
        <v>21</v>
      </c>
      <c r="D12" s="10">
        <v>79100</v>
      </c>
      <c r="E12" s="10">
        <v>3</v>
      </c>
      <c r="F12" s="11">
        <f t="shared" ref="F12:F89" si="3">D12*E12</f>
        <v>237300</v>
      </c>
      <c r="G12" s="12"/>
      <c r="H12" s="13">
        <f t="shared" ref="H12:H90" si="4">IF(G12="Y",F12,0)</f>
        <v>0</v>
      </c>
      <c r="I12" s="13">
        <f t="shared" si="0"/>
        <v>25000</v>
      </c>
      <c r="J12" s="14">
        <f t="shared" si="1"/>
        <v>79100</v>
      </c>
      <c r="K12" s="14">
        <f t="shared" si="1"/>
        <v>3</v>
      </c>
      <c r="L12" s="52">
        <f t="shared" si="1"/>
        <v>237300</v>
      </c>
      <c r="M12" s="39">
        <f t="shared" si="2"/>
        <v>0</v>
      </c>
    </row>
    <row r="13" spans="1:13" ht="45.6" x14ac:dyDescent="0.3">
      <c r="A13" s="9"/>
      <c r="B13" s="9" t="s">
        <v>22</v>
      </c>
      <c r="C13" s="9" t="s">
        <v>23</v>
      </c>
      <c r="D13" s="10">
        <v>2250</v>
      </c>
      <c r="E13" s="10">
        <f>8*3</f>
        <v>24</v>
      </c>
      <c r="F13" s="11">
        <f t="shared" si="3"/>
        <v>54000</v>
      </c>
      <c r="G13" s="12" t="s">
        <v>17</v>
      </c>
      <c r="H13" s="13">
        <f t="shared" si="4"/>
        <v>54000</v>
      </c>
      <c r="I13" s="13">
        <f t="shared" si="0"/>
        <v>25000</v>
      </c>
      <c r="J13" s="15">
        <f t="shared" si="1"/>
        <v>2250</v>
      </c>
      <c r="K13" s="15">
        <v>8</v>
      </c>
      <c r="L13" s="53">
        <f>+J13*K13</f>
        <v>18000</v>
      </c>
      <c r="M13" s="39">
        <f t="shared" si="2"/>
        <v>-36000</v>
      </c>
    </row>
    <row r="14" spans="1:13" ht="30.6" x14ac:dyDescent="0.3">
      <c r="A14" s="9"/>
      <c r="B14" s="9" t="s">
        <v>24</v>
      </c>
      <c r="C14" s="9" t="s">
        <v>25</v>
      </c>
      <c r="D14" s="10">
        <v>77700</v>
      </c>
      <c r="E14" s="10">
        <f>98000*2</f>
        <v>196000</v>
      </c>
      <c r="F14" s="11">
        <f>D14+E14</f>
        <v>273700</v>
      </c>
      <c r="G14" s="12"/>
      <c r="H14" s="13">
        <f t="shared" si="4"/>
        <v>0</v>
      </c>
      <c r="I14" s="13">
        <f t="shared" si="0"/>
        <v>25000</v>
      </c>
      <c r="J14" s="14">
        <f t="shared" si="1"/>
        <v>77700</v>
      </c>
      <c r="K14" s="14">
        <f t="shared" si="1"/>
        <v>196000</v>
      </c>
      <c r="L14" s="52">
        <f t="shared" si="1"/>
        <v>273700</v>
      </c>
      <c r="M14" s="39">
        <f t="shared" si="2"/>
        <v>0</v>
      </c>
    </row>
    <row r="15" spans="1:13" ht="30.6" x14ac:dyDescent="0.3">
      <c r="A15" s="9"/>
      <c r="B15" s="9" t="s">
        <v>26</v>
      </c>
      <c r="C15" s="9" t="s">
        <v>27</v>
      </c>
      <c r="D15" s="16">
        <v>12200</v>
      </c>
      <c r="E15" s="10">
        <f>20000*2</f>
        <v>40000</v>
      </c>
      <c r="F15" s="11">
        <f>D15+E15</f>
        <v>52200</v>
      </c>
      <c r="G15" s="12"/>
      <c r="H15" s="13">
        <f t="shared" si="4"/>
        <v>0</v>
      </c>
      <c r="I15" s="13">
        <f t="shared" si="0"/>
        <v>25000</v>
      </c>
      <c r="J15" s="15">
        <v>4050</v>
      </c>
      <c r="K15" s="15">
        <v>4</v>
      </c>
      <c r="L15" s="53">
        <f>+K15*J15</f>
        <v>16200</v>
      </c>
      <c r="M15" s="39">
        <f t="shared" si="2"/>
        <v>-36000</v>
      </c>
    </row>
    <row r="16" spans="1:13" ht="15.6" x14ac:dyDescent="0.3">
      <c r="A16" s="9"/>
      <c r="B16" s="9"/>
      <c r="C16" s="9"/>
      <c r="D16" s="10"/>
      <c r="E16" s="10"/>
      <c r="F16" s="11">
        <f t="shared" si="3"/>
        <v>0</v>
      </c>
      <c r="G16" s="12"/>
      <c r="H16" s="13">
        <f t="shared" si="4"/>
        <v>0</v>
      </c>
      <c r="I16" s="13">
        <f t="shared" si="0"/>
        <v>0</v>
      </c>
      <c r="J16" s="14"/>
      <c r="K16" s="14"/>
      <c r="L16" s="52"/>
      <c r="M16" s="39"/>
    </row>
    <row r="17" spans="1:13" ht="15.6" x14ac:dyDescent="0.3">
      <c r="A17" s="9"/>
      <c r="B17" s="17"/>
      <c r="C17" s="9"/>
      <c r="D17" s="10"/>
      <c r="E17" s="10"/>
      <c r="F17" s="11">
        <f t="shared" si="3"/>
        <v>0</v>
      </c>
      <c r="G17" s="12"/>
      <c r="H17" s="13">
        <f t="shared" si="4"/>
        <v>0</v>
      </c>
      <c r="I17" s="13">
        <f t="shared" si="0"/>
        <v>0</v>
      </c>
      <c r="J17" s="14"/>
      <c r="K17" s="14"/>
      <c r="L17" s="52"/>
      <c r="M17" s="39"/>
    </row>
    <row r="18" spans="1:13" ht="15.6" x14ac:dyDescent="0.3">
      <c r="A18" s="9"/>
      <c r="B18" s="18" t="s">
        <v>28</v>
      </c>
      <c r="C18" s="9"/>
      <c r="D18" s="10"/>
      <c r="E18" s="10"/>
      <c r="F18" s="11">
        <f t="shared" si="3"/>
        <v>0</v>
      </c>
      <c r="G18" s="12"/>
      <c r="H18" s="13">
        <f t="shared" si="4"/>
        <v>0</v>
      </c>
      <c r="I18" s="13">
        <f t="shared" si="0"/>
        <v>0</v>
      </c>
      <c r="J18" s="14"/>
      <c r="K18" s="14"/>
      <c r="L18" s="52"/>
      <c r="M18" s="39"/>
    </row>
    <row r="19" spans="1:13" ht="60.6" x14ac:dyDescent="0.3">
      <c r="A19" s="9"/>
      <c r="B19" s="19" t="s">
        <v>29</v>
      </c>
      <c r="C19" s="9" t="s">
        <v>30</v>
      </c>
      <c r="D19" s="10">
        <v>3750</v>
      </c>
      <c r="E19" s="10">
        <v>4</v>
      </c>
      <c r="F19" s="11">
        <f t="shared" si="3"/>
        <v>15000</v>
      </c>
      <c r="G19" s="12"/>
      <c r="H19" s="13">
        <f t="shared" si="4"/>
        <v>0</v>
      </c>
      <c r="I19" s="13">
        <f t="shared" si="0"/>
        <v>15000</v>
      </c>
      <c r="J19" s="14">
        <f>+D19</f>
        <v>3750</v>
      </c>
      <c r="K19" s="14">
        <f>+E19</f>
        <v>4</v>
      </c>
      <c r="L19" s="52">
        <f>+F19</f>
        <v>15000</v>
      </c>
      <c r="M19" s="39">
        <f>+L19-F19</f>
        <v>0</v>
      </c>
    </row>
    <row r="20" spans="1:13" ht="30.6" x14ac:dyDescent="0.3">
      <c r="A20" s="9"/>
      <c r="B20" s="9" t="s">
        <v>31</v>
      </c>
      <c r="C20" s="9" t="s">
        <v>32</v>
      </c>
      <c r="D20" s="10">
        <v>17000</v>
      </c>
      <c r="E20" s="10">
        <v>1</v>
      </c>
      <c r="F20" s="11">
        <f t="shared" si="3"/>
        <v>17000</v>
      </c>
      <c r="G20" s="12"/>
      <c r="H20" s="13">
        <f t="shared" si="4"/>
        <v>0</v>
      </c>
      <c r="I20" s="13">
        <f t="shared" si="0"/>
        <v>17000</v>
      </c>
      <c r="J20" s="15">
        <v>14970</v>
      </c>
      <c r="K20" s="15">
        <f t="shared" ref="K20:L33" si="5">+E20</f>
        <v>1</v>
      </c>
      <c r="L20" s="53">
        <f>+K20*J20</f>
        <v>14970</v>
      </c>
      <c r="M20" s="39">
        <f t="shared" ref="M20:M35" si="6">+L20-F20</f>
        <v>-2030</v>
      </c>
    </row>
    <row r="21" spans="1:13" ht="45.6" x14ac:dyDescent="0.3">
      <c r="A21" s="9"/>
      <c r="B21" s="9" t="s">
        <v>33</v>
      </c>
      <c r="C21" s="9" t="s">
        <v>34</v>
      </c>
      <c r="D21" s="10">
        <v>7500</v>
      </c>
      <c r="E21" s="10">
        <v>2</v>
      </c>
      <c r="F21" s="11">
        <f t="shared" si="3"/>
        <v>15000</v>
      </c>
      <c r="G21" s="12" t="s">
        <v>17</v>
      </c>
      <c r="H21" s="13">
        <f t="shared" si="4"/>
        <v>15000</v>
      </c>
      <c r="I21" s="13">
        <f t="shared" si="0"/>
        <v>15000</v>
      </c>
      <c r="J21" s="14">
        <f t="shared" ref="J21:J34" si="7">+D21</f>
        <v>7500</v>
      </c>
      <c r="K21" s="14">
        <f t="shared" si="5"/>
        <v>2</v>
      </c>
      <c r="L21" s="52">
        <f t="shared" si="5"/>
        <v>15000</v>
      </c>
      <c r="M21" s="39">
        <f t="shared" si="6"/>
        <v>0</v>
      </c>
    </row>
    <row r="22" spans="1:13" ht="30.6" x14ac:dyDescent="0.3">
      <c r="A22" s="9"/>
      <c r="B22" s="9" t="s">
        <v>35</v>
      </c>
      <c r="C22" s="9" t="s">
        <v>36</v>
      </c>
      <c r="D22" s="10">
        <v>35000</v>
      </c>
      <c r="E22" s="10">
        <v>1</v>
      </c>
      <c r="F22" s="11">
        <f t="shared" si="3"/>
        <v>35000</v>
      </c>
      <c r="G22" s="12" t="s">
        <v>17</v>
      </c>
      <c r="H22" s="13">
        <f t="shared" si="4"/>
        <v>35000</v>
      </c>
      <c r="I22" s="13">
        <f t="shared" si="0"/>
        <v>25000</v>
      </c>
      <c r="J22" s="14">
        <f t="shared" si="7"/>
        <v>35000</v>
      </c>
      <c r="K22" s="14">
        <f t="shared" si="5"/>
        <v>1</v>
      </c>
      <c r="L22" s="52">
        <f t="shared" si="5"/>
        <v>35000</v>
      </c>
      <c r="M22" s="39">
        <f t="shared" si="6"/>
        <v>0</v>
      </c>
    </row>
    <row r="23" spans="1:13" ht="75.599999999999994" x14ac:dyDescent="0.3">
      <c r="A23" s="9"/>
      <c r="B23" s="9" t="s">
        <v>37</v>
      </c>
      <c r="C23" s="9" t="s">
        <v>38</v>
      </c>
      <c r="D23" s="10">
        <v>2100</v>
      </c>
      <c r="E23" s="10">
        <v>6</v>
      </c>
      <c r="F23" s="11">
        <f t="shared" si="3"/>
        <v>12600</v>
      </c>
      <c r="G23" s="12"/>
      <c r="H23" s="13">
        <f t="shared" si="4"/>
        <v>0</v>
      </c>
      <c r="I23" s="13">
        <f t="shared" si="0"/>
        <v>12600</v>
      </c>
      <c r="J23" s="15">
        <v>2020</v>
      </c>
      <c r="K23" s="15">
        <v>10</v>
      </c>
      <c r="L23" s="53">
        <f>+J23*K23</f>
        <v>20200</v>
      </c>
      <c r="M23" s="39">
        <f t="shared" si="6"/>
        <v>7600</v>
      </c>
    </row>
    <row r="24" spans="1:13" ht="60.6" x14ac:dyDescent="0.3">
      <c r="A24" s="9"/>
      <c r="B24" s="9" t="s">
        <v>39</v>
      </c>
      <c r="C24" s="9" t="s">
        <v>40</v>
      </c>
      <c r="D24" s="10">
        <v>900</v>
      </c>
      <c r="E24" s="10">
        <v>30</v>
      </c>
      <c r="F24" s="11">
        <f t="shared" si="3"/>
        <v>27000</v>
      </c>
      <c r="G24" s="12" t="s">
        <v>17</v>
      </c>
      <c r="H24" s="13">
        <f t="shared" si="4"/>
        <v>27000</v>
      </c>
      <c r="I24" s="13">
        <f t="shared" si="0"/>
        <v>25000</v>
      </c>
      <c r="J24" s="15">
        <f t="shared" si="7"/>
        <v>900</v>
      </c>
      <c r="K24" s="15">
        <v>10</v>
      </c>
      <c r="L24" s="53">
        <f>+J24*K24</f>
        <v>9000</v>
      </c>
      <c r="M24" s="39">
        <f t="shared" si="6"/>
        <v>-18000</v>
      </c>
    </row>
    <row r="25" spans="1:13" ht="45.6" x14ac:dyDescent="0.3">
      <c r="A25" s="9"/>
      <c r="B25" s="9" t="s">
        <v>41</v>
      </c>
      <c r="C25" s="9" t="s">
        <v>42</v>
      </c>
      <c r="D25" s="10">
        <v>1500</v>
      </c>
      <c r="E25" s="10">
        <v>16</v>
      </c>
      <c r="F25" s="11">
        <f t="shared" si="3"/>
        <v>24000</v>
      </c>
      <c r="G25" s="12" t="s">
        <v>17</v>
      </c>
      <c r="H25" s="13">
        <f t="shared" si="4"/>
        <v>24000</v>
      </c>
      <c r="I25" s="13">
        <f t="shared" si="0"/>
        <v>24000</v>
      </c>
      <c r="J25" s="15">
        <v>2000</v>
      </c>
      <c r="K25" s="15">
        <v>4</v>
      </c>
      <c r="L25" s="53">
        <f>+K25*J25</f>
        <v>8000</v>
      </c>
      <c r="M25" s="39">
        <f t="shared" si="6"/>
        <v>-16000</v>
      </c>
    </row>
    <row r="26" spans="1:13" ht="45.6" x14ac:dyDescent="0.3">
      <c r="A26" s="9"/>
      <c r="B26" s="9" t="s">
        <v>43</v>
      </c>
      <c r="C26" s="9" t="s">
        <v>44</v>
      </c>
      <c r="D26" s="10">
        <v>36000</v>
      </c>
      <c r="E26" s="10">
        <v>3</v>
      </c>
      <c r="F26" s="11">
        <f t="shared" si="3"/>
        <v>108000</v>
      </c>
      <c r="G26" s="12"/>
      <c r="H26" s="13">
        <f t="shared" si="4"/>
        <v>0</v>
      </c>
      <c r="I26" s="13">
        <f t="shared" si="0"/>
        <v>25000</v>
      </c>
      <c r="J26" s="15">
        <f t="shared" si="7"/>
        <v>36000</v>
      </c>
      <c r="K26" s="15">
        <v>4</v>
      </c>
      <c r="L26" s="53">
        <f>+K26*J26</f>
        <v>144000</v>
      </c>
      <c r="M26" s="39">
        <f t="shared" si="6"/>
        <v>36000</v>
      </c>
    </row>
    <row r="27" spans="1:13" ht="60.6" x14ac:dyDescent="0.3">
      <c r="A27" s="9"/>
      <c r="B27" s="9" t="s">
        <v>45</v>
      </c>
      <c r="C27" s="9" t="s">
        <v>46</v>
      </c>
      <c r="D27" s="10">
        <v>8904</v>
      </c>
      <c r="E27" s="10">
        <f>10000*2</f>
        <v>20000</v>
      </c>
      <c r="F27" s="11">
        <f>D27+E27</f>
        <v>28904</v>
      </c>
      <c r="G27" s="12"/>
      <c r="H27" s="13">
        <f t="shared" si="4"/>
        <v>0</v>
      </c>
      <c r="I27" s="13">
        <f t="shared" si="0"/>
        <v>25000</v>
      </c>
      <c r="J27" s="14">
        <f t="shared" si="7"/>
        <v>8904</v>
      </c>
      <c r="K27" s="14">
        <f t="shared" si="5"/>
        <v>20000</v>
      </c>
      <c r="L27" s="52">
        <f t="shared" si="5"/>
        <v>28904</v>
      </c>
      <c r="M27" s="39">
        <f t="shared" si="6"/>
        <v>0</v>
      </c>
    </row>
    <row r="28" spans="1:13" ht="45.6" x14ac:dyDescent="0.3">
      <c r="A28" s="9"/>
      <c r="B28" s="9" t="s">
        <v>47</v>
      </c>
      <c r="C28" s="9" t="s">
        <v>48</v>
      </c>
      <c r="D28" s="10">
        <v>550</v>
      </c>
      <c r="E28" s="10">
        <v>10</v>
      </c>
      <c r="F28" s="11">
        <f t="shared" si="3"/>
        <v>5500</v>
      </c>
      <c r="G28" s="12" t="s">
        <v>17</v>
      </c>
      <c r="H28" s="13">
        <f t="shared" si="4"/>
        <v>5500</v>
      </c>
      <c r="I28" s="13">
        <f t="shared" si="0"/>
        <v>5500</v>
      </c>
      <c r="J28" s="15">
        <v>500</v>
      </c>
      <c r="K28" s="15">
        <v>32</v>
      </c>
      <c r="L28" s="53">
        <f>+K28*J28</f>
        <v>16000</v>
      </c>
      <c r="M28" s="39">
        <f t="shared" si="6"/>
        <v>10500</v>
      </c>
    </row>
    <row r="29" spans="1:13" ht="30.6" x14ac:dyDescent="0.3">
      <c r="A29" s="9"/>
      <c r="B29" s="9" t="s">
        <v>49</v>
      </c>
      <c r="C29" s="9" t="s">
        <v>50</v>
      </c>
      <c r="D29" s="10">
        <v>12000</v>
      </c>
      <c r="E29" s="10">
        <v>3</v>
      </c>
      <c r="F29" s="11">
        <f t="shared" si="3"/>
        <v>36000</v>
      </c>
      <c r="G29" s="12"/>
      <c r="H29" s="13">
        <f t="shared" si="4"/>
        <v>0</v>
      </c>
      <c r="I29" s="13">
        <f t="shared" si="0"/>
        <v>25000</v>
      </c>
      <c r="J29" s="15">
        <v>15000</v>
      </c>
      <c r="K29" s="15">
        <v>7</v>
      </c>
      <c r="L29" s="53">
        <f>+K29*J29</f>
        <v>105000</v>
      </c>
      <c r="M29" s="39">
        <f t="shared" si="6"/>
        <v>69000</v>
      </c>
    </row>
    <row r="30" spans="1:13" ht="45.6" x14ac:dyDescent="0.3">
      <c r="A30" s="9"/>
      <c r="B30" s="9" t="s">
        <v>51</v>
      </c>
      <c r="C30" s="9" t="s">
        <v>52</v>
      </c>
      <c r="D30" s="10">
        <v>15000</v>
      </c>
      <c r="E30" s="10">
        <v>2</v>
      </c>
      <c r="F30" s="11">
        <f t="shared" si="3"/>
        <v>30000</v>
      </c>
      <c r="G30" s="12"/>
      <c r="H30" s="13">
        <f t="shared" si="4"/>
        <v>0</v>
      </c>
      <c r="I30" s="13">
        <f t="shared" si="0"/>
        <v>25000</v>
      </c>
      <c r="J30" s="15">
        <v>5000</v>
      </c>
      <c r="K30" s="15">
        <v>1</v>
      </c>
      <c r="L30" s="53">
        <f>+K30*J30</f>
        <v>5000</v>
      </c>
      <c r="M30" s="39">
        <f t="shared" si="6"/>
        <v>-25000</v>
      </c>
    </row>
    <row r="31" spans="1:13" ht="30.6" x14ac:dyDescent="0.3">
      <c r="A31" s="9"/>
      <c r="B31" s="9" t="s">
        <v>53</v>
      </c>
      <c r="C31" s="9" t="s">
        <v>54</v>
      </c>
      <c r="D31" s="10">
        <v>2800</v>
      </c>
      <c r="E31" s="10">
        <v>3</v>
      </c>
      <c r="F31" s="11">
        <f t="shared" si="3"/>
        <v>8400</v>
      </c>
      <c r="G31" s="12"/>
      <c r="H31" s="13">
        <f t="shared" si="4"/>
        <v>0</v>
      </c>
      <c r="I31" s="13">
        <f t="shared" si="0"/>
        <v>8400</v>
      </c>
      <c r="J31" s="15">
        <f t="shared" si="7"/>
        <v>2800</v>
      </c>
      <c r="K31" s="15">
        <v>1</v>
      </c>
      <c r="L31" s="53">
        <f>+J31*K31</f>
        <v>2800</v>
      </c>
      <c r="M31" s="39">
        <f t="shared" si="6"/>
        <v>-5600</v>
      </c>
    </row>
    <row r="32" spans="1:13" ht="45.6" x14ac:dyDescent="0.3">
      <c r="A32" s="9"/>
      <c r="B32" s="9" t="s">
        <v>55</v>
      </c>
      <c r="C32" s="9" t="s">
        <v>56</v>
      </c>
      <c r="D32" s="10">
        <v>2700</v>
      </c>
      <c r="E32" s="10">
        <v>28</v>
      </c>
      <c r="F32" s="11">
        <f t="shared" si="3"/>
        <v>75600</v>
      </c>
      <c r="G32" s="12" t="s">
        <v>17</v>
      </c>
      <c r="H32" s="13">
        <f t="shared" si="4"/>
        <v>75600</v>
      </c>
      <c r="I32" s="13">
        <f t="shared" si="0"/>
        <v>25000</v>
      </c>
      <c r="J32" s="14">
        <f t="shared" si="7"/>
        <v>2700</v>
      </c>
      <c r="K32" s="14">
        <f t="shared" si="5"/>
        <v>28</v>
      </c>
      <c r="L32" s="52">
        <f t="shared" si="5"/>
        <v>75600</v>
      </c>
      <c r="M32" s="39">
        <f t="shared" si="6"/>
        <v>0</v>
      </c>
    </row>
    <row r="33" spans="1:13" ht="30.6" x14ac:dyDescent="0.3">
      <c r="A33" s="9"/>
      <c r="B33" s="9" t="s">
        <v>57</v>
      </c>
      <c r="C33" s="9" t="s">
        <v>36</v>
      </c>
      <c r="D33" s="10">
        <v>41210</v>
      </c>
      <c r="E33" s="10">
        <v>1</v>
      </c>
      <c r="F33" s="11">
        <f t="shared" si="3"/>
        <v>41210</v>
      </c>
      <c r="G33" s="12"/>
      <c r="H33" s="13">
        <f t="shared" si="4"/>
        <v>0</v>
      </c>
      <c r="I33" s="13">
        <f t="shared" si="0"/>
        <v>25000</v>
      </c>
      <c r="J33" s="14">
        <f t="shared" si="7"/>
        <v>41210</v>
      </c>
      <c r="K33" s="14">
        <f t="shared" si="5"/>
        <v>1</v>
      </c>
      <c r="L33" s="52">
        <f t="shared" si="5"/>
        <v>41210</v>
      </c>
      <c r="M33" s="39">
        <f t="shared" si="6"/>
        <v>0</v>
      </c>
    </row>
    <row r="34" spans="1:13" ht="75.599999999999994" x14ac:dyDescent="0.3">
      <c r="A34" s="9"/>
      <c r="B34" s="9" t="s">
        <v>58</v>
      </c>
      <c r="C34" s="9" t="s">
        <v>59</v>
      </c>
      <c r="D34" s="10">
        <v>45000</v>
      </c>
      <c r="E34" s="10">
        <v>2</v>
      </c>
      <c r="F34" s="11">
        <f t="shared" si="3"/>
        <v>90000</v>
      </c>
      <c r="G34" s="12" t="s">
        <v>17</v>
      </c>
      <c r="H34" s="13">
        <f t="shared" si="4"/>
        <v>90000</v>
      </c>
      <c r="I34" s="13">
        <f t="shared" si="0"/>
        <v>25000</v>
      </c>
      <c r="J34" s="15">
        <f t="shared" si="7"/>
        <v>45000</v>
      </c>
      <c r="K34" s="15">
        <v>12</v>
      </c>
      <c r="L34" s="53">
        <f>+J34*K34</f>
        <v>540000</v>
      </c>
      <c r="M34" s="39">
        <f t="shared" si="6"/>
        <v>450000</v>
      </c>
    </row>
    <row r="35" spans="1:13" ht="22.2" customHeight="1" x14ac:dyDescent="0.3">
      <c r="A35" s="9"/>
      <c r="B35" s="9" t="s">
        <v>60</v>
      </c>
      <c r="C35" s="9" t="s">
        <v>61</v>
      </c>
      <c r="D35" s="10">
        <v>275</v>
      </c>
      <c r="E35" s="10">
        <v>2000</v>
      </c>
      <c r="F35" s="11">
        <f t="shared" si="3"/>
        <v>550000</v>
      </c>
      <c r="G35" s="12"/>
      <c r="H35" s="13">
        <f t="shared" si="4"/>
        <v>0</v>
      </c>
      <c r="I35" s="13">
        <f t="shared" si="0"/>
        <v>25000</v>
      </c>
      <c r="J35" s="15">
        <v>500</v>
      </c>
      <c r="K35" s="15">
        <v>2838</v>
      </c>
      <c r="L35" s="53">
        <f>+K35*J35</f>
        <v>1419000</v>
      </c>
      <c r="M35" s="39">
        <f t="shared" si="6"/>
        <v>869000</v>
      </c>
    </row>
    <row r="36" spans="1:13" ht="22.2" customHeight="1" x14ac:dyDescent="0.3">
      <c r="A36" s="9"/>
      <c r="B36" s="9"/>
      <c r="C36" s="9"/>
      <c r="D36" s="10"/>
      <c r="E36" s="10"/>
      <c r="F36" s="11"/>
      <c r="G36" s="12"/>
      <c r="H36" s="13"/>
      <c r="I36" s="13"/>
      <c r="J36" s="14"/>
      <c r="K36" s="14"/>
      <c r="L36" s="52"/>
      <c r="M36" s="39"/>
    </row>
    <row r="37" spans="1:13" ht="15.6" x14ac:dyDescent="0.3">
      <c r="A37" s="9"/>
      <c r="B37" s="20" t="s">
        <v>62</v>
      </c>
      <c r="C37" s="9"/>
      <c r="D37" s="10"/>
      <c r="E37" s="10"/>
      <c r="F37" s="21"/>
      <c r="G37" s="22"/>
      <c r="H37" s="23"/>
      <c r="I37" s="23"/>
      <c r="J37" s="14"/>
      <c r="K37" s="14"/>
      <c r="L37" s="52"/>
      <c r="M37" s="39"/>
    </row>
    <row r="38" spans="1:13" ht="30.6" x14ac:dyDescent="0.3">
      <c r="A38" s="9"/>
      <c r="B38" s="9"/>
      <c r="C38" s="9" t="s">
        <v>63</v>
      </c>
      <c r="D38" s="10"/>
      <c r="E38" s="10"/>
      <c r="F38" s="11">
        <v>5000000</v>
      </c>
      <c r="G38" s="12"/>
      <c r="H38" s="13">
        <f t="shared" si="4"/>
        <v>0</v>
      </c>
      <c r="I38" s="13">
        <f t="shared" si="0"/>
        <v>25000</v>
      </c>
      <c r="J38" s="15">
        <v>0</v>
      </c>
      <c r="K38" s="15">
        <v>0</v>
      </c>
      <c r="L38" s="53">
        <v>0</v>
      </c>
      <c r="M38" s="39">
        <f>+L38-F38</f>
        <v>-5000000</v>
      </c>
    </row>
    <row r="39" spans="1:13" ht="30.6" x14ac:dyDescent="0.3">
      <c r="A39" s="9"/>
      <c r="B39" s="9"/>
      <c r="C39" s="9" t="s">
        <v>64</v>
      </c>
      <c r="D39" s="10"/>
      <c r="E39" s="10"/>
      <c r="F39" s="11">
        <v>234587</v>
      </c>
      <c r="G39" s="12"/>
      <c r="H39" s="13">
        <f t="shared" si="4"/>
        <v>0</v>
      </c>
      <c r="I39" s="13">
        <f t="shared" si="0"/>
        <v>25000</v>
      </c>
      <c r="J39" s="24">
        <v>234587</v>
      </c>
      <c r="K39" s="24">
        <v>1</v>
      </c>
      <c r="L39" s="54">
        <f>+F39</f>
        <v>234587</v>
      </c>
      <c r="M39" s="39">
        <f t="shared" ref="M39:M82" si="8">+L39-F39</f>
        <v>0</v>
      </c>
    </row>
    <row r="40" spans="1:13" ht="30.6" x14ac:dyDescent="0.3">
      <c r="A40" s="9"/>
      <c r="B40" s="9"/>
      <c r="C40" s="9" t="s">
        <v>63</v>
      </c>
      <c r="D40" s="10"/>
      <c r="E40" s="10"/>
      <c r="F40" s="11">
        <v>5000</v>
      </c>
      <c r="G40" s="12"/>
      <c r="H40" s="13">
        <f t="shared" si="4"/>
        <v>0</v>
      </c>
      <c r="I40" s="13">
        <f t="shared" si="0"/>
        <v>5000</v>
      </c>
      <c r="J40" s="24">
        <v>5000</v>
      </c>
      <c r="K40" s="24">
        <v>1</v>
      </c>
      <c r="L40" s="54">
        <f>+F40</f>
        <v>5000</v>
      </c>
      <c r="M40" s="39">
        <f t="shared" si="8"/>
        <v>0</v>
      </c>
    </row>
    <row r="41" spans="1:13" ht="15.6" x14ac:dyDescent="0.3">
      <c r="A41" s="9"/>
      <c r="B41" s="9"/>
      <c r="C41" s="9" t="s">
        <v>65</v>
      </c>
      <c r="D41" s="10"/>
      <c r="E41" s="10"/>
      <c r="F41" s="11">
        <v>92358</v>
      </c>
      <c r="G41" s="12"/>
      <c r="H41" s="13">
        <f t="shared" si="4"/>
        <v>0</v>
      </c>
      <c r="I41" s="13">
        <f t="shared" si="0"/>
        <v>25000</v>
      </c>
      <c r="J41" s="24">
        <v>92358</v>
      </c>
      <c r="K41" s="24">
        <v>1</v>
      </c>
      <c r="L41" s="54">
        <f>+F41</f>
        <v>92358</v>
      </c>
      <c r="M41" s="39">
        <f t="shared" si="8"/>
        <v>0</v>
      </c>
    </row>
    <row r="42" spans="1:13" ht="30.6" x14ac:dyDescent="0.3">
      <c r="A42" s="9"/>
      <c r="B42" s="9"/>
      <c r="C42" s="9" t="s">
        <v>63</v>
      </c>
      <c r="D42" s="10"/>
      <c r="E42" s="10"/>
      <c r="F42" s="11">
        <v>320000</v>
      </c>
      <c r="G42" s="12"/>
      <c r="H42" s="13">
        <f t="shared" si="4"/>
        <v>0</v>
      </c>
      <c r="I42" s="13">
        <f t="shared" si="0"/>
        <v>25000</v>
      </c>
      <c r="J42" s="15">
        <v>0</v>
      </c>
      <c r="K42" s="15">
        <v>0</v>
      </c>
      <c r="L42" s="53">
        <v>0</v>
      </c>
      <c r="M42" s="39">
        <f t="shared" si="8"/>
        <v>-320000</v>
      </c>
    </row>
    <row r="43" spans="1:13" ht="15.6" x14ac:dyDescent="0.3">
      <c r="A43" s="9"/>
      <c r="B43" s="9"/>
      <c r="C43" s="9" t="s">
        <v>66</v>
      </c>
      <c r="D43" s="10"/>
      <c r="E43" s="10"/>
      <c r="F43" s="11">
        <v>35779</v>
      </c>
      <c r="G43" s="12"/>
      <c r="H43" s="13">
        <f t="shared" si="4"/>
        <v>0</v>
      </c>
      <c r="I43" s="13">
        <f t="shared" si="0"/>
        <v>25000</v>
      </c>
      <c r="J43" s="24">
        <v>35779</v>
      </c>
      <c r="K43" s="24">
        <v>1</v>
      </c>
      <c r="L43" s="54">
        <f>+F43</f>
        <v>35779</v>
      </c>
      <c r="M43" s="39">
        <f t="shared" si="8"/>
        <v>0</v>
      </c>
    </row>
    <row r="44" spans="1:13" ht="30.6" x14ac:dyDescent="0.3">
      <c r="A44" s="9"/>
      <c r="B44" s="9"/>
      <c r="C44" s="9" t="s">
        <v>63</v>
      </c>
      <c r="D44" s="10"/>
      <c r="E44" s="10"/>
      <c r="F44" s="11">
        <v>1500000</v>
      </c>
      <c r="G44" s="12"/>
      <c r="H44" s="13">
        <f t="shared" si="4"/>
        <v>0</v>
      </c>
      <c r="I44" s="13">
        <f t="shared" si="0"/>
        <v>25000</v>
      </c>
      <c r="J44" s="15">
        <v>0</v>
      </c>
      <c r="K44" s="15">
        <v>0</v>
      </c>
      <c r="L44" s="53">
        <v>0</v>
      </c>
      <c r="M44" s="39">
        <f t="shared" si="8"/>
        <v>-1500000</v>
      </c>
    </row>
    <row r="45" spans="1:13" ht="30.6" x14ac:dyDescent="0.3">
      <c r="A45" s="9"/>
      <c r="B45" s="9"/>
      <c r="C45" s="9" t="s">
        <v>63</v>
      </c>
      <c r="D45" s="10"/>
      <c r="E45" s="10"/>
      <c r="F45" s="11">
        <v>350000</v>
      </c>
      <c r="G45" s="12"/>
      <c r="H45" s="13">
        <f t="shared" si="4"/>
        <v>0</v>
      </c>
      <c r="I45" s="13">
        <f t="shared" si="0"/>
        <v>25000</v>
      </c>
      <c r="J45" s="15">
        <v>0</v>
      </c>
      <c r="K45" s="15">
        <v>0</v>
      </c>
      <c r="L45" s="53">
        <v>0</v>
      </c>
      <c r="M45" s="39">
        <f t="shared" si="8"/>
        <v>-350000</v>
      </c>
    </row>
    <row r="46" spans="1:13" ht="30.6" x14ac:dyDescent="0.3">
      <c r="A46" s="9"/>
      <c r="B46" s="9"/>
      <c r="C46" s="9" t="s">
        <v>63</v>
      </c>
      <c r="D46" s="10"/>
      <c r="E46" s="10"/>
      <c r="F46" s="11">
        <v>3045204</v>
      </c>
      <c r="G46" s="12"/>
      <c r="H46" s="13">
        <f t="shared" si="4"/>
        <v>0</v>
      </c>
      <c r="I46" s="13">
        <f t="shared" si="0"/>
        <v>25000</v>
      </c>
      <c r="J46" s="15">
        <v>0</v>
      </c>
      <c r="K46" s="15">
        <v>0</v>
      </c>
      <c r="L46" s="53">
        <v>0</v>
      </c>
      <c r="M46" s="39">
        <f t="shared" si="8"/>
        <v>-3045204</v>
      </c>
    </row>
    <row r="47" spans="1:13" ht="120.6" x14ac:dyDescent="0.3">
      <c r="A47" s="9"/>
      <c r="B47" s="25" t="s">
        <v>67</v>
      </c>
      <c r="C47" s="25" t="s">
        <v>64</v>
      </c>
      <c r="D47" s="10"/>
      <c r="E47" s="10"/>
      <c r="F47" s="11">
        <f t="shared" si="3"/>
        <v>0</v>
      </c>
      <c r="G47" s="12"/>
      <c r="H47" s="13">
        <f t="shared" si="4"/>
        <v>0</v>
      </c>
      <c r="I47" s="13">
        <f t="shared" si="0"/>
        <v>0</v>
      </c>
      <c r="J47" s="15">
        <v>289836</v>
      </c>
      <c r="K47" s="15">
        <v>1</v>
      </c>
      <c r="L47" s="53">
        <v>289836</v>
      </c>
      <c r="M47" s="39">
        <f t="shared" si="8"/>
        <v>289836</v>
      </c>
    </row>
    <row r="48" spans="1:13" ht="105.6" x14ac:dyDescent="0.3">
      <c r="A48" s="9"/>
      <c r="B48" s="25" t="s">
        <v>68</v>
      </c>
      <c r="C48" s="25" t="s">
        <v>69</v>
      </c>
      <c r="D48" s="10"/>
      <c r="E48" s="10"/>
      <c r="F48" s="11">
        <f t="shared" si="3"/>
        <v>0</v>
      </c>
      <c r="G48" s="12"/>
      <c r="H48" s="13">
        <f t="shared" si="4"/>
        <v>0</v>
      </c>
      <c r="I48" s="13">
        <f t="shared" si="0"/>
        <v>0</v>
      </c>
      <c r="J48" s="15">
        <v>3765374</v>
      </c>
      <c r="K48" s="15">
        <v>1</v>
      </c>
      <c r="L48" s="53">
        <f>3377000+388374</f>
        <v>3765374</v>
      </c>
      <c r="M48" s="39">
        <f t="shared" si="8"/>
        <v>3765374</v>
      </c>
    </row>
    <row r="49" spans="1:15" ht="135.6" x14ac:dyDescent="0.3">
      <c r="A49" s="9"/>
      <c r="B49" s="25" t="s">
        <v>70</v>
      </c>
      <c r="C49" s="25" t="s">
        <v>71</v>
      </c>
      <c r="D49" s="10"/>
      <c r="E49" s="10"/>
      <c r="F49" s="11">
        <f t="shared" si="3"/>
        <v>0</v>
      </c>
      <c r="G49" s="12"/>
      <c r="H49" s="13">
        <f t="shared" si="4"/>
        <v>0</v>
      </c>
      <c r="I49" s="13">
        <f t="shared" si="0"/>
        <v>0</v>
      </c>
      <c r="J49" s="15">
        <v>265725</v>
      </c>
      <c r="K49" s="15">
        <v>1</v>
      </c>
      <c r="L49" s="53">
        <f>235725+30000</f>
        <v>265725</v>
      </c>
      <c r="M49" s="39">
        <f t="shared" si="8"/>
        <v>265725</v>
      </c>
    </row>
    <row r="50" spans="1:15" ht="120.6" x14ac:dyDescent="0.3">
      <c r="A50" s="9"/>
      <c r="B50" s="25" t="s">
        <v>72</v>
      </c>
      <c r="C50" s="25" t="s">
        <v>63</v>
      </c>
      <c r="D50" s="10"/>
      <c r="E50" s="10"/>
      <c r="F50" s="11">
        <f t="shared" si="3"/>
        <v>0</v>
      </c>
      <c r="G50" s="12"/>
      <c r="H50" s="13">
        <f t="shared" si="4"/>
        <v>0</v>
      </c>
      <c r="I50" s="13">
        <f t="shared" si="0"/>
        <v>0</v>
      </c>
      <c r="J50" s="15">
        <v>358710</v>
      </c>
      <c r="K50" s="15">
        <v>1</v>
      </c>
      <c r="L50" s="53">
        <f>338710+20000</f>
        <v>358710</v>
      </c>
      <c r="M50" s="39">
        <f t="shared" si="8"/>
        <v>358710</v>
      </c>
    </row>
    <row r="51" spans="1:15" ht="120.6" x14ac:dyDescent="0.3">
      <c r="A51" s="9"/>
      <c r="B51" s="25" t="s">
        <v>73</v>
      </c>
      <c r="C51" s="25" t="s">
        <v>74</v>
      </c>
      <c r="D51" s="10"/>
      <c r="E51" s="10"/>
      <c r="F51" s="11">
        <f t="shared" si="3"/>
        <v>0</v>
      </c>
      <c r="G51" s="12"/>
      <c r="H51" s="13">
        <f t="shared" si="4"/>
        <v>0</v>
      </c>
      <c r="I51" s="13">
        <f t="shared" si="0"/>
        <v>0</v>
      </c>
      <c r="J51" s="15">
        <v>688282</v>
      </c>
      <c r="K51" s="15">
        <v>1</v>
      </c>
      <c r="L51" s="53">
        <v>688282</v>
      </c>
      <c r="M51" s="39">
        <f t="shared" si="8"/>
        <v>688282</v>
      </c>
    </row>
    <row r="52" spans="1:15" ht="120.6" x14ac:dyDescent="0.3">
      <c r="A52" s="9"/>
      <c r="B52" s="25" t="s">
        <v>75</v>
      </c>
      <c r="C52" s="25" t="s">
        <v>76</v>
      </c>
      <c r="D52" s="10"/>
      <c r="E52" s="10"/>
      <c r="F52" s="11">
        <f t="shared" si="3"/>
        <v>0</v>
      </c>
      <c r="G52" s="12"/>
      <c r="H52" s="13">
        <f t="shared" si="4"/>
        <v>0</v>
      </c>
      <c r="I52" s="13">
        <f t="shared" si="0"/>
        <v>0</v>
      </c>
      <c r="J52" s="15">
        <v>1277000</v>
      </c>
      <c r="K52" s="15">
        <v>1</v>
      </c>
      <c r="L52" s="53">
        <v>1277000</v>
      </c>
      <c r="M52" s="39">
        <f t="shared" si="8"/>
        <v>1277000</v>
      </c>
    </row>
    <row r="53" spans="1:15" ht="120.6" x14ac:dyDescent="0.3">
      <c r="A53" s="9"/>
      <c r="B53" s="25" t="s">
        <v>77</v>
      </c>
      <c r="C53" s="25" t="s">
        <v>78</v>
      </c>
      <c r="D53" s="10"/>
      <c r="E53" s="10"/>
      <c r="F53" s="11">
        <f t="shared" si="3"/>
        <v>0</v>
      </c>
      <c r="G53" s="12"/>
      <c r="H53" s="13">
        <f t="shared" si="4"/>
        <v>0</v>
      </c>
      <c r="I53" s="13">
        <f t="shared" si="0"/>
        <v>0</v>
      </c>
      <c r="J53" s="15">
        <v>174144</v>
      </c>
      <c r="K53" s="15">
        <v>1</v>
      </c>
      <c r="L53" s="53">
        <v>174144</v>
      </c>
      <c r="M53" s="39">
        <f t="shared" si="8"/>
        <v>174144</v>
      </c>
    </row>
    <row r="54" spans="1:15" ht="150.6" x14ac:dyDescent="0.3">
      <c r="A54" s="9"/>
      <c r="B54" s="25" t="s">
        <v>79</v>
      </c>
      <c r="C54" s="25" t="s">
        <v>80</v>
      </c>
      <c r="D54" s="10"/>
      <c r="E54" s="10"/>
      <c r="F54" s="11">
        <f t="shared" si="3"/>
        <v>0</v>
      </c>
      <c r="G54" s="12"/>
      <c r="H54" s="13">
        <f t="shared" si="4"/>
        <v>0</v>
      </c>
      <c r="I54" s="13">
        <f t="shared" si="0"/>
        <v>0</v>
      </c>
      <c r="J54" s="15">
        <v>472507</v>
      </c>
      <c r="K54" s="15">
        <v>1</v>
      </c>
      <c r="L54" s="53">
        <v>472507.1</v>
      </c>
      <c r="M54" s="39">
        <f t="shared" si="8"/>
        <v>472507.1</v>
      </c>
    </row>
    <row r="55" spans="1:15" ht="135.6" x14ac:dyDescent="0.3">
      <c r="A55" s="9"/>
      <c r="B55" s="25" t="s">
        <v>81</v>
      </c>
      <c r="C55" s="25" t="s">
        <v>82</v>
      </c>
      <c r="D55" s="10"/>
      <c r="E55" s="10"/>
      <c r="F55" s="11">
        <f t="shared" si="3"/>
        <v>0</v>
      </c>
      <c r="G55" s="12"/>
      <c r="H55" s="13">
        <f t="shared" si="4"/>
        <v>0</v>
      </c>
      <c r="I55" s="13">
        <f t="shared" si="0"/>
        <v>0</v>
      </c>
      <c r="J55" s="15">
        <v>177784</v>
      </c>
      <c r="K55" s="15">
        <v>1</v>
      </c>
      <c r="L55" s="53">
        <v>177783.97</v>
      </c>
      <c r="M55" s="39">
        <f t="shared" si="8"/>
        <v>177783.97</v>
      </c>
    </row>
    <row r="56" spans="1:15" ht="150.6" x14ac:dyDescent="0.3">
      <c r="A56" s="9"/>
      <c r="B56" s="25" t="s">
        <v>83</v>
      </c>
      <c r="C56" s="25" t="s">
        <v>84</v>
      </c>
      <c r="D56" s="10"/>
      <c r="E56" s="10"/>
      <c r="F56" s="11">
        <f t="shared" si="3"/>
        <v>0</v>
      </c>
      <c r="G56" s="12"/>
      <c r="H56" s="13">
        <f t="shared" si="4"/>
        <v>0</v>
      </c>
      <c r="I56" s="13">
        <f t="shared" si="0"/>
        <v>0</v>
      </c>
      <c r="J56" s="15">
        <v>100</v>
      </c>
      <c r="K56" s="15">
        <v>2500</v>
      </c>
      <c r="L56" s="53">
        <f>+J56*K56</f>
        <v>250000</v>
      </c>
      <c r="M56" s="39">
        <f t="shared" si="8"/>
        <v>250000</v>
      </c>
    </row>
    <row r="57" spans="1:15" ht="28.2" x14ac:dyDescent="0.3">
      <c r="A57" s="9"/>
      <c r="B57" s="26" t="s">
        <v>85</v>
      </c>
      <c r="C57" s="25" t="s">
        <v>86</v>
      </c>
      <c r="D57" s="10"/>
      <c r="E57" s="10"/>
      <c r="F57" s="11">
        <f t="shared" si="3"/>
        <v>0</v>
      </c>
      <c r="G57" s="12"/>
      <c r="H57" s="13">
        <f t="shared" si="4"/>
        <v>0</v>
      </c>
      <c r="I57" s="13">
        <f t="shared" si="0"/>
        <v>0</v>
      </c>
      <c r="J57" s="15">
        <v>500</v>
      </c>
      <c r="K57" s="15">
        <v>1</v>
      </c>
      <c r="L57" s="53">
        <f t="shared" ref="L57:L88" si="9">+J57*K57</f>
        <v>500</v>
      </c>
      <c r="M57" s="39">
        <f t="shared" si="8"/>
        <v>500</v>
      </c>
    </row>
    <row r="58" spans="1:15" ht="28.2" x14ac:dyDescent="0.3">
      <c r="A58" s="9"/>
      <c r="B58" s="26" t="s">
        <v>87</v>
      </c>
      <c r="C58" s="25" t="s">
        <v>88</v>
      </c>
      <c r="D58" s="10"/>
      <c r="E58" s="10"/>
      <c r="F58" s="11">
        <f t="shared" si="3"/>
        <v>0</v>
      </c>
      <c r="G58" s="12"/>
      <c r="H58" s="13">
        <f t="shared" si="4"/>
        <v>0</v>
      </c>
      <c r="I58" s="13">
        <f t="shared" si="0"/>
        <v>0</v>
      </c>
      <c r="J58" s="15">
        <v>1000</v>
      </c>
      <c r="K58" s="15">
        <v>2</v>
      </c>
      <c r="L58" s="53">
        <f t="shared" si="9"/>
        <v>2000</v>
      </c>
      <c r="M58" s="39">
        <f t="shared" si="8"/>
        <v>2000</v>
      </c>
    </row>
    <row r="59" spans="1:15" ht="42" x14ac:dyDescent="0.3">
      <c r="A59" s="9"/>
      <c r="B59" s="26" t="s">
        <v>89</v>
      </c>
      <c r="C59" s="25" t="s">
        <v>90</v>
      </c>
      <c r="D59" s="10"/>
      <c r="E59" s="10"/>
      <c r="F59" s="11">
        <f t="shared" si="3"/>
        <v>0</v>
      </c>
      <c r="G59" s="12"/>
      <c r="H59" s="13">
        <f t="shared" si="4"/>
        <v>0</v>
      </c>
      <c r="I59" s="13">
        <f t="shared" si="0"/>
        <v>0</v>
      </c>
      <c r="J59" s="15">
        <v>250</v>
      </c>
      <c r="K59" s="15">
        <v>21</v>
      </c>
      <c r="L59" s="53">
        <f t="shared" si="9"/>
        <v>5250</v>
      </c>
      <c r="M59" s="39">
        <f t="shared" si="8"/>
        <v>5250</v>
      </c>
    </row>
    <row r="60" spans="1:15" ht="15.6" x14ac:dyDescent="0.3">
      <c r="A60" s="9"/>
      <c r="B60" s="26" t="s">
        <v>91</v>
      </c>
      <c r="C60" s="25" t="s">
        <v>92</v>
      </c>
      <c r="D60" s="10"/>
      <c r="E60" s="10"/>
      <c r="F60" s="11">
        <f t="shared" si="3"/>
        <v>0</v>
      </c>
      <c r="G60" s="12"/>
      <c r="H60" s="13">
        <f t="shared" si="4"/>
        <v>0</v>
      </c>
      <c r="I60" s="13">
        <f t="shared" si="0"/>
        <v>0</v>
      </c>
      <c r="J60" s="15">
        <v>1000</v>
      </c>
      <c r="K60" s="15">
        <v>30</v>
      </c>
      <c r="L60" s="53">
        <f t="shared" si="9"/>
        <v>30000</v>
      </c>
      <c r="M60" s="39">
        <f t="shared" si="8"/>
        <v>30000</v>
      </c>
    </row>
    <row r="61" spans="1:15" ht="42" x14ac:dyDescent="0.3">
      <c r="A61" s="9"/>
      <c r="B61" s="26" t="s">
        <v>93</v>
      </c>
      <c r="C61" s="25" t="s">
        <v>94</v>
      </c>
      <c r="D61" s="10"/>
      <c r="E61" s="10"/>
      <c r="F61" s="11">
        <f t="shared" si="3"/>
        <v>0</v>
      </c>
      <c r="G61" s="12" t="s">
        <v>17</v>
      </c>
      <c r="H61" s="13">
        <f t="shared" si="4"/>
        <v>0</v>
      </c>
      <c r="I61" s="13">
        <f t="shared" si="0"/>
        <v>0</v>
      </c>
      <c r="J61" s="27">
        <v>1400</v>
      </c>
      <c r="K61" s="27">
        <v>1</v>
      </c>
      <c r="L61" s="53">
        <f t="shared" si="9"/>
        <v>1400</v>
      </c>
      <c r="M61" s="39">
        <f t="shared" si="8"/>
        <v>1400</v>
      </c>
      <c r="O61" s="28"/>
    </row>
    <row r="62" spans="1:15" ht="28.2" x14ac:dyDescent="0.3">
      <c r="A62" s="9"/>
      <c r="B62" s="26" t="s">
        <v>95</v>
      </c>
      <c r="C62" s="25" t="s">
        <v>96</v>
      </c>
      <c r="D62" s="10"/>
      <c r="E62" s="10"/>
      <c r="F62" s="11">
        <f t="shared" si="3"/>
        <v>0</v>
      </c>
      <c r="G62" s="12" t="s">
        <v>17</v>
      </c>
      <c r="H62" s="13">
        <f t="shared" si="4"/>
        <v>0</v>
      </c>
      <c r="I62" s="13">
        <f t="shared" si="0"/>
        <v>0</v>
      </c>
      <c r="J62" s="27">
        <v>1815</v>
      </c>
      <c r="K62" s="27">
        <v>1</v>
      </c>
      <c r="L62" s="53">
        <f t="shared" si="9"/>
        <v>1815</v>
      </c>
      <c r="M62" s="39">
        <f t="shared" si="8"/>
        <v>1815</v>
      </c>
    </row>
    <row r="63" spans="1:15" ht="28.2" x14ac:dyDescent="0.3">
      <c r="A63" s="9"/>
      <c r="B63" s="26" t="s">
        <v>97</v>
      </c>
      <c r="C63" s="25" t="s">
        <v>98</v>
      </c>
      <c r="D63" s="10"/>
      <c r="E63" s="10"/>
      <c r="F63" s="11">
        <f t="shared" si="3"/>
        <v>0</v>
      </c>
      <c r="G63" s="12"/>
      <c r="H63" s="13">
        <f t="shared" si="4"/>
        <v>0</v>
      </c>
      <c r="I63" s="13">
        <f t="shared" si="0"/>
        <v>0</v>
      </c>
      <c r="J63" s="27">
        <v>600</v>
      </c>
      <c r="K63" s="27">
        <v>15</v>
      </c>
      <c r="L63" s="53">
        <f t="shared" si="9"/>
        <v>9000</v>
      </c>
      <c r="M63" s="39">
        <f t="shared" si="8"/>
        <v>9000</v>
      </c>
    </row>
    <row r="64" spans="1:15" ht="28.2" x14ac:dyDescent="0.3">
      <c r="A64" s="9"/>
      <c r="B64" s="26" t="s">
        <v>99</v>
      </c>
      <c r="C64" s="25" t="s">
        <v>100</v>
      </c>
      <c r="D64" s="10"/>
      <c r="E64" s="10"/>
      <c r="F64" s="11">
        <f t="shared" si="3"/>
        <v>0</v>
      </c>
      <c r="G64" s="12"/>
      <c r="H64" s="13">
        <f t="shared" si="4"/>
        <v>0</v>
      </c>
      <c r="I64" s="13">
        <f t="shared" si="0"/>
        <v>0</v>
      </c>
      <c r="J64" s="27">
        <v>200</v>
      </c>
      <c r="K64" s="27">
        <v>20</v>
      </c>
      <c r="L64" s="53">
        <f t="shared" si="9"/>
        <v>4000</v>
      </c>
      <c r="M64" s="39">
        <f t="shared" si="8"/>
        <v>4000</v>
      </c>
    </row>
    <row r="65" spans="1:15" ht="42" x14ac:dyDescent="0.3">
      <c r="A65" s="9"/>
      <c r="B65" s="26" t="s">
        <v>101</v>
      </c>
      <c r="C65" s="25" t="s">
        <v>102</v>
      </c>
      <c r="D65" s="10"/>
      <c r="E65" s="10"/>
      <c r="F65" s="11">
        <f t="shared" si="3"/>
        <v>0</v>
      </c>
      <c r="G65" s="12"/>
      <c r="H65" s="13">
        <f t="shared" si="4"/>
        <v>0</v>
      </c>
      <c r="I65" s="13">
        <f t="shared" si="0"/>
        <v>0</v>
      </c>
      <c r="J65" s="27">
        <v>52555</v>
      </c>
      <c r="K65" s="27">
        <v>1</v>
      </c>
      <c r="L65" s="53">
        <f t="shared" si="9"/>
        <v>52555</v>
      </c>
      <c r="M65" s="39">
        <f t="shared" si="8"/>
        <v>52555</v>
      </c>
    </row>
    <row r="66" spans="1:15" ht="30.6" x14ac:dyDescent="0.3">
      <c r="A66" s="9"/>
      <c r="B66" s="26" t="s">
        <v>103</v>
      </c>
      <c r="C66" s="25" t="s">
        <v>104</v>
      </c>
      <c r="D66" s="10"/>
      <c r="E66" s="10"/>
      <c r="F66" s="11">
        <f t="shared" si="3"/>
        <v>0</v>
      </c>
      <c r="G66" s="12"/>
      <c r="H66" s="13">
        <f t="shared" si="4"/>
        <v>0</v>
      </c>
      <c r="I66" s="13">
        <v>0</v>
      </c>
      <c r="J66" s="27">
        <v>100</v>
      </c>
      <c r="K66" s="27">
        <v>6</v>
      </c>
      <c r="L66" s="53">
        <f t="shared" si="9"/>
        <v>600</v>
      </c>
      <c r="M66" s="39">
        <f t="shared" si="8"/>
        <v>600</v>
      </c>
      <c r="O66" s="28"/>
    </row>
    <row r="67" spans="1:15" ht="28.2" x14ac:dyDescent="0.3">
      <c r="A67" s="9"/>
      <c r="B67" s="26" t="s">
        <v>105</v>
      </c>
      <c r="C67" s="25" t="s">
        <v>106</v>
      </c>
      <c r="D67" s="10"/>
      <c r="E67" s="10"/>
      <c r="F67" s="11">
        <f t="shared" si="3"/>
        <v>0</v>
      </c>
      <c r="G67" s="12"/>
      <c r="H67" s="13">
        <f t="shared" si="4"/>
        <v>0</v>
      </c>
      <c r="I67" s="13">
        <f t="shared" si="0"/>
        <v>0</v>
      </c>
      <c r="J67" s="27">
        <v>3000</v>
      </c>
      <c r="K67" s="27">
        <v>1</v>
      </c>
      <c r="L67" s="53">
        <f t="shared" si="9"/>
        <v>3000</v>
      </c>
      <c r="M67" s="39">
        <f t="shared" si="8"/>
        <v>3000</v>
      </c>
    </row>
    <row r="68" spans="1:15" ht="42" x14ac:dyDescent="0.3">
      <c r="A68" s="9"/>
      <c r="B68" s="26" t="s">
        <v>107</v>
      </c>
      <c r="C68" s="29" t="s">
        <v>108</v>
      </c>
      <c r="D68" s="10"/>
      <c r="E68" s="10"/>
      <c r="F68" s="11">
        <f t="shared" si="3"/>
        <v>0</v>
      </c>
      <c r="G68" s="12"/>
      <c r="H68" s="13">
        <f t="shared" si="4"/>
        <v>0</v>
      </c>
      <c r="I68" s="13">
        <f t="shared" si="0"/>
        <v>0</v>
      </c>
      <c r="J68" s="27">
        <v>600</v>
      </c>
      <c r="K68" s="27">
        <v>70</v>
      </c>
      <c r="L68" s="53">
        <f t="shared" si="9"/>
        <v>42000</v>
      </c>
      <c r="M68" s="39">
        <f t="shared" si="8"/>
        <v>42000</v>
      </c>
    </row>
    <row r="69" spans="1:15" ht="42" x14ac:dyDescent="0.3">
      <c r="A69" s="9"/>
      <c r="B69" s="26" t="s">
        <v>109</v>
      </c>
      <c r="C69" s="25" t="s">
        <v>110</v>
      </c>
      <c r="D69" s="10"/>
      <c r="E69" s="10"/>
      <c r="F69" s="11">
        <f t="shared" si="3"/>
        <v>0</v>
      </c>
      <c r="G69" s="12"/>
      <c r="H69" s="13">
        <f t="shared" si="4"/>
        <v>0</v>
      </c>
      <c r="I69" s="13">
        <f t="shared" si="0"/>
        <v>0</v>
      </c>
      <c r="J69" s="27">
        <v>1400</v>
      </c>
      <c r="K69" s="27">
        <v>2</v>
      </c>
      <c r="L69" s="53">
        <f t="shared" si="9"/>
        <v>2800</v>
      </c>
      <c r="M69" s="39">
        <f t="shared" si="8"/>
        <v>2800</v>
      </c>
    </row>
    <row r="70" spans="1:15" ht="42" x14ac:dyDescent="0.3">
      <c r="A70" s="9"/>
      <c r="B70" s="26" t="s">
        <v>111</v>
      </c>
      <c r="C70" s="25" t="s">
        <v>112</v>
      </c>
      <c r="D70" s="10"/>
      <c r="E70" s="10"/>
      <c r="F70" s="11">
        <f t="shared" si="3"/>
        <v>0</v>
      </c>
      <c r="G70" s="12"/>
      <c r="H70" s="13">
        <f t="shared" si="4"/>
        <v>0</v>
      </c>
      <c r="I70" s="13">
        <f t="shared" si="0"/>
        <v>0</v>
      </c>
      <c r="J70" s="27">
        <v>1000</v>
      </c>
      <c r="K70" s="27">
        <v>40</v>
      </c>
      <c r="L70" s="53">
        <f t="shared" si="9"/>
        <v>40000</v>
      </c>
      <c r="M70" s="39">
        <f t="shared" si="8"/>
        <v>40000</v>
      </c>
    </row>
    <row r="71" spans="1:15" ht="30.6" x14ac:dyDescent="0.3">
      <c r="A71" s="9"/>
      <c r="B71" s="26" t="s">
        <v>113</v>
      </c>
      <c r="C71" s="25" t="s">
        <v>114</v>
      </c>
      <c r="D71" s="10"/>
      <c r="E71" s="10"/>
      <c r="F71" s="11">
        <f t="shared" si="3"/>
        <v>0</v>
      </c>
      <c r="G71" s="12" t="s">
        <v>17</v>
      </c>
      <c r="H71" s="13">
        <f t="shared" si="4"/>
        <v>0</v>
      </c>
      <c r="I71" s="13">
        <f t="shared" si="0"/>
        <v>0</v>
      </c>
      <c r="J71" s="27">
        <v>2500</v>
      </c>
      <c r="K71" s="27">
        <v>1</v>
      </c>
      <c r="L71" s="53">
        <f t="shared" si="9"/>
        <v>2500</v>
      </c>
      <c r="M71" s="39">
        <f t="shared" si="8"/>
        <v>2500</v>
      </c>
    </row>
    <row r="72" spans="1:15" ht="30.6" x14ac:dyDescent="0.3">
      <c r="A72" s="9"/>
      <c r="B72" s="26" t="s">
        <v>115</v>
      </c>
      <c r="C72" s="25" t="s">
        <v>116</v>
      </c>
      <c r="D72" s="10"/>
      <c r="E72" s="10"/>
      <c r="F72" s="11">
        <f t="shared" si="3"/>
        <v>0</v>
      </c>
      <c r="G72" s="12" t="s">
        <v>17</v>
      </c>
      <c r="H72" s="13">
        <f t="shared" si="4"/>
        <v>0</v>
      </c>
      <c r="I72" s="13">
        <f t="shared" si="0"/>
        <v>0</v>
      </c>
      <c r="J72" s="27">
        <v>999</v>
      </c>
      <c r="K72" s="27">
        <v>1</v>
      </c>
      <c r="L72" s="53">
        <f t="shared" si="9"/>
        <v>999</v>
      </c>
      <c r="M72" s="39">
        <f t="shared" si="8"/>
        <v>999</v>
      </c>
    </row>
    <row r="73" spans="1:15" ht="42" x14ac:dyDescent="0.3">
      <c r="A73" s="9"/>
      <c r="B73" s="26" t="s">
        <v>117</v>
      </c>
      <c r="C73" s="25" t="s">
        <v>118</v>
      </c>
      <c r="D73" s="10"/>
      <c r="E73" s="10"/>
      <c r="F73" s="11">
        <f t="shared" si="3"/>
        <v>0</v>
      </c>
      <c r="G73" s="12" t="s">
        <v>17</v>
      </c>
      <c r="H73" s="13">
        <f t="shared" si="4"/>
        <v>0</v>
      </c>
      <c r="I73" s="13">
        <f t="shared" si="0"/>
        <v>0</v>
      </c>
      <c r="J73" s="27">
        <v>1025</v>
      </c>
      <c r="K73" s="27">
        <v>1</v>
      </c>
      <c r="L73" s="53">
        <f t="shared" si="9"/>
        <v>1025</v>
      </c>
      <c r="M73" s="39">
        <f t="shared" si="8"/>
        <v>1025</v>
      </c>
    </row>
    <row r="74" spans="1:15" ht="42" x14ac:dyDescent="0.3">
      <c r="A74" s="9"/>
      <c r="B74" s="26" t="s">
        <v>119</v>
      </c>
      <c r="C74" s="25" t="s">
        <v>120</v>
      </c>
      <c r="D74" s="10"/>
      <c r="E74" s="10"/>
      <c r="F74" s="11">
        <f t="shared" si="3"/>
        <v>0</v>
      </c>
      <c r="G74" s="12"/>
      <c r="H74" s="13">
        <f t="shared" si="4"/>
        <v>0</v>
      </c>
      <c r="I74" s="13">
        <f t="shared" si="0"/>
        <v>0</v>
      </c>
      <c r="J74" s="27">
        <v>8817</v>
      </c>
      <c r="K74" s="27">
        <v>5</v>
      </c>
      <c r="L74" s="53">
        <f t="shared" si="9"/>
        <v>44085</v>
      </c>
      <c r="M74" s="39">
        <f t="shared" si="8"/>
        <v>44085</v>
      </c>
    </row>
    <row r="75" spans="1:15" ht="30.6" x14ac:dyDescent="0.3">
      <c r="A75" s="9"/>
      <c r="B75" s="26" t="s">
        <v>121</v>
      </c>
      <c r="C75" s="25" t="s">
        <v>122</v>
      </c>
      <c r="D75" s="10"/>
      <c r="E75" s="10"/>
      <c r="F75" s="11">
        <f t="shared" si="3"/>
        <v>0</v>
      </c>
      <c r="G75" s="12" t="s">
        <v>17</v>
      </c>
      <c r="H75" s="13">
        <f t="shared" si="4"/>
        <v>0</v>
      </c>
      <c r="I75" s="13">
        <f t="shared" si="0"/>
        <v>0</v>
      </c>
      <c r="J75" s="27">
        <v>1100</v>
      </c>
      <c r="K75" s="27">
        <v>2</v>
      </c>
      <c r="L75" s="53">
        <f t="shared" si="9"/>
        <v>2200</v>
      </c>
      <c r="M75" s="39">
        <f t="shared" si="8"/>
        <v>2200</v>
      </c>
    </row>
    <row r="76" spans="1:15" ht="28.2" x14ac:dyDescent="0.3">
      <c r="A76" s="9"/>
      <c r="B76" s="26" t="s">
        <v>123</v>
      </c>
      <c r="C76" s="25" t="s">
        <v>124</v>
      </c>
      <c r="D76" s="10"/>
      <c r="E76" s="10"/>
      <c r="F76" s="11">
        <f t="shared" si="3"/>
        <v>0</v>
      </c>
      <c r="G76" s="12"/>
      <c r="H76" s="13">
        <f t="shared" si="4"/>
        <v>0</v>
      </c>
      <c r="I76" s="13">
        <f t="shared" si="0"/>
        <v>0</v>
      </c>
      <c r="J76" s="27">
        <v>500</v>
      </c>
      <c r="K76" s="27">
        <v>1</v>
      </c>
      <c r="L76" s="53">
        <f t="shared" si="9"/>
        <v>500</v>
      </c>
      <c r="M76" s="39">
        <f t="shared" si="8"/>
        <v>500</v>
      </c>
    </row>
    <row r="77" spans="1:15" ht="30.6" x14ac:dyDescent="0.3">
      <c r="A77" s="9"/>
      <c r="B77" s="26" t="s">
        <v>125</v>
      </c>
      <c r="C77" s="25" t="s">
        <v>126</v>
      </c>
      <c r="D77" s="10"/>
      <c r="E77" s="10"/>
      <c r="F77" s="11">
        <f t="shared" si="3"/>
        <v>0</v>
      </c>
      <c r="G77" s="12"/>
      <c r="H77" s="13">
        <f t="shared" si="4"/>
        <v>0</v>
      </c>
      <c r="I77" s="13">
        <f t="shared" si="0"/>
        <v>0</v>
      </c>
      <c r="J77" s="27">
        <v>325</v>
      </c>
      <c r="K77" s="27">
        <v>4</v>
      </c>
      <c r="L77" s="53">
        <f t="shared" si="9"/>
        <v>1300</v>
      </c>
      <c r="M77" s="39">
        <f t="shared" si="8"/>
        <v>1300</v>
      </c>
    </row>
    <row r="78" spans="1:15" ht="55.8" x14ac:dyDescent="0.3">
      <c r="A78" s="9"/>
      <c r="B78" s="26" t="s">
        <v>127</v>
      </c>
      <c r="C78" s="25" t="s">
        <v>128</v>
      </c>
      <c r="D78" s="10"/>
      <c r="E78" s="10"/>
      <c r="F78" s="11">
        <f t="shared" si="3"/>
        <v>0</v>
      </c>
      <c r="G78" s="12" t="s">
        <v>17</v>
      </c>
      <c r="H78" s="13">
        <f t="shared" si="4"/>
        <v>0</v>
      </c>
      <c r="I78" s="13">
        <f t="shared" si="0"/>
        <v>0</v>
      </c>
      <c r="J78" s="27">
        <v>8000</v>
      </c>
      <c r="K78" s="27">
        <v>1</v>
      </c>
      <c r="L78" s="53">
        <f t="shared" si="9"/>
        <v>8000</v>
      </c>
      <c r="M78" s="39">
        <f t="shared" si="8"/>
        <v>8000</v>
      </c>
    </row>
    <row r="79" spans="1:15" ht="30.6" x14ac:dyDescent="0.3">
      <c r="A79" s="9"/>
      <c r="B79" s="26" t="s">
        <v>129</v>
      </c>
      <c r="C79" s="25" t="s">
        <v>130</v>
      </c>
      <c r="D79" s="10"/>
      <c r="E79" s="10"/>
      <c r="F79" s="11">
        <f t="shared" si="3"/>
        <v>0</v>
      </c>
      <c r="G79" s="12"/>
      <c r="H79" s="13">
        <f t="shared" si="4"/>
        <v>0</v>
      </c>
      <c r="I79" s="13">
        <f t="shared" si="0"/>
        <v>0</v>
      </c>
      <c r="J79" s="27">
        <v>80</v>
      </c>
      <c r="K79" s="27">
        <v>81</v>
      </c>
      <c r="L79" s="53">
        <f t="shared" si="9"/>
        <v>6480</v>
      </c>
      <c r="M79" s="39">
        <f t="shared" si="8"/>
        <v>6480</v>
      </c>
    </row>
    <row r="80" spans="1:15" ht="42" x14ac:dyDescent="0.3">
      <c r="A80" s="9"/>
      <c r="B80" s="26" t="s">
        <v>131</v>
      </c>
      <c r="C80" s="25" t="s">
        <v>132</v>
      </c>
      <c r="D80" s="10"/>
      <c r="E80" s="10"/>
      <c r="F80" s="11">
        <f t="shared" si="3"/>
        <v>0</v>
      </c>
      <c r="G80" s="12" t="s">
        <v>17</v>
      </c>
      <c r="H80" s="13">
        <f t="shared" si="4"/>
        <v>0</v>
      </c>
      <c r="I80" s="13">
        <f t="shared" si="0"/>
        <v>0</v>
      </c>
      <c r="J80" s="27">
        <v>15470</v>
      </c>
      <c r="K80" s="27">
        <v>1</v>
      </c>
      <c r="L80" s="53">
        <f t="shared" si="9"/>
        <v>15470</v>
      </c>
      <c r="M80" s="39">
        <f t="shared" si="8"/>
        <v>15470</v>
      </c>
    </row>
    <row r="81" spans="1:13" ht="45.6" x14ac:dyDescent="0.3">
      <c r="A81" s="9"/>
      <c r="B81" s="26" t="s">
        <v>133</v>
      </c>
      <c r="C81" s="25" t="s">
        <v>134</v>
      </c>
      <c r="D81" s="10"/>
      <c r="E81" s="10"/>
      <c r="F81" s="11">
        <f t="shared" si="3"/>
        <v>0</v>
      </c>
      <c r="G81" s="12"/>
      <c r="H81" s="13">
        <f t="shared" si="4"/>
        <v>0</v>
      </c>
      <c r="I81" s="13">
        <f t="shared" si="0"/>
        <v>0</v>
      </c>
      <c r="J81" s="27">
        <v>28211</v>
      </c>
      <c r="K81" s="27">
        <v>1</v>
      </c>
      <c r="L81" s="53">
        <f t="shared" si="9"/>
        <v>28211</v>
      </c>
      <c r="M81" s="39">
        <f t="shared" si="8"/>
        <v>28211</v>
      </c>
    </row>
    <row r="82" spans="1:13" ht="42" x14ac:dyDescent="0.3">
      <c r="A82" s="9"/>
      <c r="B82" s="26" t="s">
        <v>135</v>
      </c>
      <c r="C82" s="25" t="s">
        <v>136</v>
      </c>
      <c r="D82" s="10"/>
      <c r="E82" s="10"/>
      <c r="F82" s="11">
        <f t="shared" si="3"/>
        <v>0</v>
      </c>
      <c r="G82" s="12"/>
      <c r="H82" s="13">
        <f t="shared" si="4"/>
        <v>0</v>
      </c>
      <c r="I82" s="13">
        <f t="shared" si="0"/>
        <v>0</v>
      </c>
      <c r="J82" s="27">
        <v>250</v>
      </c>
      <c r="K82" s="27">
        <v>181</v>
      </c>
      <c r="L82" s="53">
        <f t="shared" si="9"/>
        <v>45250</v>
      </c>
      <c r="M82" s="39">
        <f t="shared" si="8"/>
        <v>45250</v>
      </c>
    </row>
    <row r="83" spans="1:13" ht="15.6" x14ac:dyDescent="0.3">
      <c r="A83" s="9"/>
      <c r="B83" s="9"/>
      <c r="C83" s="25"/>
      <c r="D83" s="10"/>
      <c r="E83" s="10"/>
      <c r="F83" s="11">
        <f t="shared" si="3"/>
        <v>0</v>
      </c>
      <c r="G83" s="12"/>
      <c r="H83" s="13">
        <f t="shared" si="4"/>
        <v>0</v>
      </c>
      <c r="I83" s="13">
        <f t="shared" si="0"/>
        <v>0</v>
      </c>
      <c r="J83" s="27"/>
      <c r="K83" s="27"/>
      <c r="L83" s="53">
        <v>0</v>
      </c>
      <c r="M83" s="39"/>
    </row>
    <row r="84" spans="1:13" ht="16.2" customHeight="1" x14ac:dyDescent="0.3">
      <c r="A84" s="9"/>
      <c r="B84" s="9"/>
      <c r="C84" s="25"/>
      <c r="D84" s="10"/>
      <c r="E84" s="10"/>
      <c r="F84" s="11">
        <f t="shared" si="3"/>
        <v>0</v>
      </c>
      <c r="G84" s="12"/>
      <c r="H84" s="13">
        <f t="shared" si="4"/>
        <v>0</v>
      </c>
      <c r="I84" s="13">
        <f t="shared" si="0"/>
        <v>0</v>
      </c>
      <c r="J84" s="27"/>
      <c r="K84" s="27"/>
      <c r="L84" s="53">
        <v>0</v>
      </c>
      <c r="M84" s="39"/>
    </row>
    <row r="85" spans="1:13" ht="16.2" customHeight="1" x14ac:dyDescent="0.3">
      <c r="A85" s="9"/>
      <c r="B85" s="9"/>
      <c r="C85" s="25"/>
      <c r="D85" s="10"/>
      <c r="E85" s="10"/>
      <c r="F85" s="11">
        <f t="shared" si="3"/>
        <v>0</v>
      </c>
      <c r="G85" s="12"/>
      <c r="H85" s="13">
        <f t="shared" si="4"/>
        <v>0</v>
      </c>
      <c r="I85" s="13">
        <f t="shared" si="0"/>
        <v>0</v>
      </c>
      <c r="J85" s="27"/>
      <c r="K85" s="27"/>
      <c r="L85" s="53">
        <v>0</v>
      </c>
      <c r="M85" s="39"/>
    </row>
    <row r="86" spans="1:13" ht="15.6" x14ac:dyDescent="0.3">
      <c r="A86" s="9"/>
      <c r="B86" s="9"/>
      <c r="C86" s="25"/>
      <c r="D86" s="10"/>
      <c r="E86" s="10"/>
      <c r="F86" s="11">
        <f t="shared" si="3"/>
        <v>0</v>
      </c>
      <c r="G86" s="12"/>
      <c r="H86" s="13">
        <f t="shared" si="4"/>
        <v>0</v>
      </c>
      <c r="I86" s="13">
        <f t="shared" si="0"/>
        <v>0</v>
      </c>
      <c r="J86" s="27"/>
      <c r="K86" s="27"/>
      <c r="L86" s="53">
        <f t="shared" si="9"/>
        <v>0</v>
      </c>
      <c r="M86" s="39"/>
    </row>
    <row r="87" spans="1:13" ht="15.6" x14ac:dyDescent="0.3">
      <c r="A87" s="9"/>
      <c r="B87" s="9"/>
      <c r="C87" s="25"/>
      <c r="D87" s="10"/>
      <c r="E87" s="10"/>
      <c r="F87" s="11">
        <f t="shared" si="3"/>
        <v>0</v>
      </c>
      <c r="G87" s="12"/>
      <c r="H87" s="13">
        <f t="shared" si="4"/>
        <v>0</v>
      </c>
      <c r="I87" s="13">
        <f t="shared" si="0"/>
        <v>0</v>
      </c>
      <c r="J87" s="27"/>
      <c r="K87" s="27"/>
      <c r="L87" s="53">
        <f t="shared" si="9"/>
        <v>0</v>
      </c>
      <c r="M87" s="39"/>
    </row>
    <row r="88" spans="1:13" ht="15.6" x14ac:dyDescent="0.3">
      <c r="A88" s="9"/>
      <c r="B88" s="9"/>
      <c r="C88" s="25"/>
      <c r="D88" s="10"/>
      <c r="E88" s="10"/>
      <c r="F88" s="11">
        <f t="shared" si="3"/>
        <v>0</v>
      </c>
      <c r="G88" s="12"/>
      <c r="H88" s="13">
        <f t="shared" si="4"/>
        <v>0</v>
      </c>
      <c r="I88" s="13">
        <f t="shared" si="0"/>
        <v>0</v>
      </c>
      <c r="J88" s="27"/>
      <c r="K88" s="27"/>
      <c r="L88" s="53">
        <f t="shared" si="9"/>
        <v>0</v>
      </c>
      <c r="M88" s="39"/>
    </row>
    <row r="89" spans="1:13" ht="15.6" x14ac:dyDescent="0.3">
      <c r="A89" s="9"/>
      <c r="B89" s="9"/>
      <c r="C89" s="9"/>
      <c r="D89" s="10"/>
      <c r="E89" s="10"/>
      <c r="F89" s="11">
        <f t="shared" si="3"/>
        <v>0</v>
      </c>
      <c r="G89" s="12"/>
      <c r="H89" s="13">
        <f t="shared" si="4"/>
        <v>0</v>
      </c>
      <c r="I89" s="13">
        <f t="shared" si="0"/>
        <v>0</v>
      </c>
      <c r="J89" s="27"/>
      <c r="K89" s="27"/>
      <c r="L89" s="55"/>
      <c r="M89" s="41"/>
    </row>
    <row r="90" spans="1:13" ht="15.6" x14ac:dyDescent="0.3">
      <c r="F90" s="30">
        <f>SUM(F10:F89)</f>
        <v>12335092</v>
      </c>
      <c r="G90" s="31"/>
      <c r="H90" s="32">
        <f t="shared" si="4"/>
        <v>0</v>
      </c>
      <c r="I90" s="33">
        <f t="shared" si="0"/>
        <v>25000</v>
      </c>
      <c r="J90" s="31"/>
      <c r="K90" s="31"/>
      <c r="L90" s="34">
        <f>SUM(L10:L89)</f>
        <v>11492160.07</v>
      </c>
      <c r="M90" s="42">
        <f>SUM(M10:M89)</f>
        <v>-842931.92999999993</v>
      </c>
    </row>
    <row r="91" spans="1:13" x14ac:dyDescent="0.3">
      <c r="M91" s="39"/>
    </row>
    <row r="92" spans="1:13" x14ac:dyDescent="0.3">
      <c r="M92" s="39"/>
    </row>
    <row r="93" spans="1:13" ht="15.6" x14ac:dyDescent="0.3">
      <c r="C93" s="35" t="s">
        <v>137</v>
      </c>
      <c r="D93" s="35"/>
      <c r="E93" s="35"/>
      <c r="F93" s="36">
        <f>+L90-F90</f>
        <v>-842931.9299999997</v>
      </c>
      <c r="M93" s="39"/>
    </row>
    <row r="94" spans="1:13" x14ac:dyDescent="0.3">
      <c r="M94" s="39"/>
    </row>
  </sheetData>
  <mergeCells count="8">
    <mergeCell ref="A6:I6"/>
    <mergeCell ref="A7:E7"/>
    <mergeCell ref="G7:G9"/>
    <mergeCell ref="A8:A9"/>
    <mergeCell ref="B8:B9"/>
    <mergeCell ref="C8:C9"/>
    <mergeCell ref="D8:E8"/>
    <mergeCell ref="F8:F9"/>
  </mergeCells>
  <dataValidations count="1">
    <dataValidation type="list" allowBlank="1" showInputMessage="1" showErrorMessage="1" sqref="A10:A89" xr:uid="{D40893FF-1AFF-42C2-956B-E36CD8CABDB0}">
      <formula1>$K$14:$K$33</formula1>
    </dataValidation>
  </dataValidations>
  <pageMargins left="0.7" right="0.7" top="0.75" bottom="0.75" header="0.3" footer="0.3"/>
  <pageSetup scale="70" orientation="landscape" r:id="rId1"/>
  <headerFooter>
    <oddFooter>&amp;L&amp;F&amp;R&amp;P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1A208-D52F-4E8D-8171-58755358ECD7}">
  <dimension ref="A1:O94"/>
  <sheetViews>
    <sheetView tabSelected="1" workbookViewId="0">
      <selection activeCell="C8" sqref="C8:C9"/>
    </sheetView>
  </sheetViews>
  <sheetFormatPr defaultRowHeight="14.4" x14ac:dyDescent="0.3"/>
  <cols>
    <col min="1" max="1" width="6.88671875" customWidth="1"/>
    <col min="2" max="2" width="19.77734375" customWidth="1"/>
    <col min="3" max="3" width="22.77734375" customWidth="1"/>
    <col min="6" max="6" width="16.5546875" bestFit="1" customWidth="1"/>
    <col min="8" max="8" width="12.6640625" customWidth="1"/>
    <col min="9" max="9" width="9.88671875" customWidth="1"/>
    <col min="10" max="10" width="11.109375" customWidth="1"/>
    <col min="11" max="11" width="11.33203125" customWidth="1"/>
    <col min="12" max="12" width="15.6640625" style="31" customWidth="1"/>
    <col min="13" max="13" width="13.109375" customWidth="1"/>
    <col min="14" max="14" width="17.5546875" customWidth="1"/>
  </cols>
  <sheetData>
    <row r="1" spans="1:13" ht="15.6" x14ac:dyDescent="0.3">
      <c r="A1" s="35" t="s">
        <v>138</v>
      </c>
    </row>
    <row r="2" spans="1:13" ht="15.6" x14ac:dyDescent="0.3">
      <c r="A2" s="35" t="s">
        <v>139</v>
      </c>
    </row>
    <row r="3" spans="1:13" ht="15.6" x14ac:dyDescent="0.3">
      <c r="A3" s="35" t="s">
        <v>140</v>
      </c>
    </row>
    <row r="4" spans="1:13" ht="15.6" x14ac:dyDescent="0.3">
      <c r="A4" s="35" t="s">
        <v>141</v>
      </c>
    </row>
    <row r="6" spans="1:13" ht="24.6" x14ac:dyDescent="0.3">
      <c r="A6" s="57" t="s">
        <v>0</v>
      </c>
      <c r="B6" s="57"/>
      <c r="C6" s="57"/>
      <c r="D6" s="57"/>
      <c r="E6" s="57"/>
      <c r="F6" s="57"/>
      <c r="G6" s="57"/>
      <c r="H6" s="57"/>
      <c r="I6" s="58"/>
    </row>
    <row r="7" spans="1:13" ht="15.6" x14ac:dyDescent="0.3">
      <c r="A7" s="59" t="s">
        <v>1</v>
      </c>
      <c r="B7" s="59"/>
      <c r="C7" s="59"/>
      <c r="D7" s="59"/>
      <c r="E7" s="60"/>
      <c r="F7" s="1">
        <f>SUM(F10:F1202)</f>
        <v>23827252.07</v>
      </c>
      <c r="G7" s="61" t="s">
        <v>2</v>
      </c>
      <c r="H7" s="2"/>
      <c r="I7" s="3"/>
    </row>
    <row r="8" spans="1:13" ht="59.4" customHeight="1" x14ac:dyDescent="0.3">
      <c r="A8" s="64" t="s">
        <v>3</v>
      </c>
      <c r="B8" s="66" t="s">
        <v>4</v>
      </c>
      <c r="C8" s="66" t="s">
        <v>5</v>
      </c>
      <c r="D8" s="68" t="s">
        <v>6</v>
      </c>
      <c r="E8" s="69"/>
      <c r="F8" s="66" t="s">
        <v>7</v>
      </c>
      <c r="G8" s="62"/>
      <c r="H8" s="4" t="s">
        <v>8</v>
      </c>
      <c r="I8" s="5" t="s">
        <v>9</v>
      </c>
      <c r="J8" s="6" t="s">
        <v>10</v>
      </c>
      <c r="K8" s="7" t="s">
        <v>11</v>
      </c>
      <c r="L8" s="51" t="s">
        <v>12</v>
      </c>
      <c r="M8" s="38" t="s">
        <v>142</v>
      </c>
    </row>
    <row r="9" spans="1:13" ht="15.6" x14ac:dyDescent="0.3">
      <c r="A9" s="65"/>
      <c r="B9" s="67"/>
      <c r="C9" s="67"/>
      <c r="D9" s="50" t="s">
        <v>13</v>
      </c>
      <c r="E9" s="50" t="s">
        <v>14</v>
      </c>
      <c r="F9" s="67"/>
      <c r="G9" s="63"/>
      <c r="H9" s="4"/>
      <c r="I9" s="5"/>
    </row>
    <row r="10" spans="1:13" ht="45.6" x14ac:dyDescent="0.3">
      <c r="A10" s="9"/>
      <c r="B10" s="9" t="s">
        <v>15</v>
      </c>
      <c r="C10" s="9" t="s">
        <v>16</v>
      </c>
      <c r="D10" s="10"/>
      <c r="E10" s="10"/>
      <c r="F10" s="11">
        <v>12000</v>
      </c>
      <c r="G10" s="56" t="s">
        <v>17</v>
      </c>
      <c r="H10" s="13">
        <f t="shared" ref="H10:H43" si="0">IF(G10="Y",F10,0)</f>
        <v>12000</v>
      </c>
      <c r="I10" s="13">
        <f t="shared" ref="I10:I43" si="1">IF(F10&gt;25000,25000,IF(F10&lt;=25000,F10))</f>
        <v>12000</v>
      </c>
      <c r="J10" s="14">
        <f>+D10</f>
        <v>0</v>
      </c>
      <c r="K10" s="14">
        <f>+E10</f>
        <v>0</v>
      </c>
      <c r="L10" s="52">
        <f>+F10</f>
        <v>12000</v>
      </c>
      <c r="M10" s="39">
        <f t="shared" ref="M10:M30" si="2">+L10-F10</f>
        <v>0</v>
      </c>
    </row>
    <row r="11" spans="1:13" ht="30.6" x14ac:dyDescent="0.3">
      <c r="A11" s="9"/>
      <c r="B11" s="9" t="s">
        <v>22</v>
      </c>
      <c r="C11" s="9" t="s">
        <v>23</v>
      </c>
      <c r="D11" s="10">
        <v>2250</v>
      </c>
      <c r="E11" s="10">
        <f>8*3</f>
        <v>24</v>
      </c>
      <c r="F11" s="11">
        <f t="shared" ref="F11:F26" si="3">D11*E11</f>
        <v>54000</v>
      </c>
      <c r="G11" s="56" t="s">
        <v>17</v>
      </c>
      <c r="H11" s="13">
        <f t="shared" si="0"/>
        <v>54000</v>
      </c>
      <c r="I11" s="13">
        <f t="shared" si="1"/>
        <v>25000</v>
      </c>
      <c r="J11" s="15">
        <f>+D11</f>
        <v>2250</v>
      </c>
      <c r="K11" s="15">
        <v>8</v>
      </c>
      <c r="L11" s="53">
        <f>+J11*K11</f>
        <v>18000</v>
      </c>
      <c r="M11" s="39">
        <f t="shared" si="2"/>
        <v>-36000</v>
      </c>
    </row>
    <row r="12" spans="1:13" ht="30.6" x14ac:dyDescent="0.3">
      <c r="A12" s="9"/>
      <c r="B12" s="9" t="s">
        <v>33</v>
      </c>
      <c r="C12" s="9" t="s">
        <v>34</v>
      </c>
      <c r="D12" s="10">
        <v>7500</v>
      </c>
      <c r="E12" s="10">
        <v>2</v>
      </c>
      <c r="F12" s="11">
        <f t="shared" si="3"/>
        <v>15000</v>
      </c>
      <c r="G12" s="56" t="s">
        <v>17</v>
      </c>
      <c r="H12" s="13">
        <f t="shared" si="0"/>
        <v>15000</v>
      </c>
      <c r="I12" s="13">
        <f t="shared" si="1"/>
        <v>15000</v>
      </c>
      <c r="J12" s="14">
        <f>+D12</f>
        <v>7500</v>
      </c>
      <c r="K12" s="14">
        <f>+E12</f>
        <v>2</v>
      </c>
      <c r="L12" s="52">
        <f>+F12</f>
        <v>15000</v>
      </c>
      <c r="M12" s="39">
        <f t="shared" si="2"/>
        <v>0</v>
      </c>
    </row>
    <row r="13" spans="1:13" ht="45.6" x14ac:dyDescent="0.3">
      <c r="A13" s="9"/>
      <c r="B13" s="9" t="s">
        <v>35</v>
      </c>
      <c r="C13" s="9" t="s">
        <v>36</v>
      </c>
      <c r="D13" s="10">
        <v>35000</v>
      </c>
      <c r="E13" s="10">
        <v>1</v>
      </c>
      <c r="F13" s="11">
        <f t="shared" si="3"/>
        <v>35000</v>
      </c>
      <c r="G13" s="56" t="s">
        <v>17</v>
      </c>
      <c r="H13" s="13">
        <f t="shared" si="0"/>
        <v>35000</v>
      </c>
      <c r="I13" s="13">
        <f t="shared" si="1"/>
        <v>25000</v>
      </c>
      <c r="J13" s="14">
        <f>+D13</f>
        <v>35000</v>
      </c>
      <c r="K13" s="14">
        <f>+E13</f>
        <v>1</v>
      </c>
      <c r="L13" s="52">
        <f>+F13</f>
        <v>35000</v>
      </c>
      <c r="M13" s="39">
        <f t="shared" si="2"/>
        <v>0</v>
      </c>
    </row>
    <row r="14" spans="1:13" ht="30.6" x14ac:dyDescent="0.3">
      <c r="A14" s="9"/>
      <c r="B14" s="9" t="s">
        <v>39</v>
      </c>
      <c r="C14" s="9" t="s">
        <v>40</v>
      </c>
      <c r="D14" s="10">
        <v>900</v>
      </c>
      <c r="E14" s="10">
        <v>30</v>
      </c>
      <c r="F14" s="11">
        <f t="shared" si="3"/>
        <v>27000</v>
      </c>
      <c r="G14" s="56" t="s">
        <v>17</v>
      </c>
      <c r="H14" s="13">
        <f t="shared" si="0"/>
        <v>27000</v>
      </c>
      <c r="I14" s="13">
        <f t="shared" si="1"/>
        <v>25000</v>
      </c>
      <c r="J14" s="15">
        <f>+D14</f>
        <v>900</v>
      </c>
      <c r="K14" s="15">
        <v>10</v>
      </c>
      <c r="L14" s="53">
        <f>+J14*K14</f>
        <v>9000</v>
      </c>
      <c r="M14" s="39">
        <f t="shared" si="2"/>
        <v>-18000</v>
      </c>
    </row>
    <row r="15" spans="1:13" ht="30.6" x14ac:dyDescent="0.3">
      <c r="A15" s="9"/>
      <c r="B15" s="9" t="s">
        <v>41</v>
      </c>
      <c r="C15" s="9" t="s">
        <v>42</v>
      </c>
      <c r="D15" s="10">
        <v>1500</v>
      </c>
      <c r="E15" s="10">
        <v>16</v>
      </c>
      <c r="F15" s="11">
        <f t="shared" si="3"/>
        <v>24000</v>
      </c>
      <c r="G15" s="56" t="s">
        <v>17</v>
      </c>
      <c r="H15" s="13">
        <f t="shared" si="0"/>
        <v>24000</v>
      </c>
      <c r="I15" s="13">
        <f t="shared" si="1"/>
        <v>24000</v>
      </c>
      <c r="J15" s="15">
        <v>2000</v>
      </c>
      <c r="K15" s="15">
        <v>4</v>
      </c>
      <c r="L15" s="53">
        <f>+K15*J15</f>
        <v>8000</v>
      </c>
      <c r="M15" s="39">
        <f t="shared" si="2"/>
        <v>-16000</v>
      </c>
    </row>
    <row r="16" spans="1:13" ht="45.6" x14ac:dyDescent="0.3">
      <c r="A16" s="9"/>
      <c r="B16" s="9" t="s">
        <v>47</v>
      </c>
      <c r="C16" s="9" t="s">
        <v>48</v>
      </c>
      <c r="D16" s="10">
        <v>550</v>
      </c>
      <c r="E16" s="10">
        <v>10</v>
      </c>
      <c r="F16" s="11">
        <f t="shared" si="3"/>
        <v>5500</v>
      </c>
      <c r="G16" s="56" t="s">
        <v>17</v>
      </c>
      <c r="H16" s="13">
        <f t="shared" si="0"/>
        <v>5500</v>
      </c>
      <c r="I16" s="13">
        <f t="shared" si="1"/>
        <v>5500</v>
      </c>
      <c r="J16" s="15">
        <v>500</v>
      </c>
      <c r="K16" s="15">
        <v>32</v>
      </c>
      <c r="L16" s="53">
        <f>+K16*J16</f>
        <v>16000</v>
      </c>
      <c r="M16" s="39">
        <f t="shared" si="2"/>
        <v>10500</v>
      </c>
    </row>
    <row r="17" spans="1:14" ht="45.6" x14ac:dyDescent="0.3">
      <c r="A17" s="9"/>
      <c r="B17" s="9" t="s">
        <v>55</v>
      </c>
      <c r="C17" s="9" t="s">
        <v>56</v>
      </c>
      <c r="D17" s="10">
        <v>2700</v>
      </c>
      <c r="E17" s="10">
        <v>28</v>
      </c>
      <c r="F17" s="11">
        <f t="shared" si="3"/>
        <v>75600</v>
      </c>
      <c r="G17" s="56" t="s">
        <v>17</v>
      </c>
      <c r="H17" s="13">
        <f t="shared" si="0"/>
        <v>75600</v>
      </c>
      <c r="I17" s="13">
        <f t="shared" si="1"/>
        <v>25000</v>
      </c>
      <c r="J17" s="14">
        <f>+D17</f>
        <v>2700</v>
      </c>
      <c r="K17" s="14">
        <f>+E17</f>
        <v>28</v>
      </c>
      <c r="L17" s="52">
        <f>+F17</f>
        <v>75600</v>
      </c>
      <c r="M17" s="39">
        <f t="shared" si="2"/>
        <v>0</v>
      </c>
    </row>
    <row r="18" spans="1:14" ht="75.599999999999994" x14ac:dyDescent="0.3">
      <c r="A18" s="9"/>
      <c r="B18" s="9" t="s">
        <v>58</v>
      </c>
      <c r="C18" s="9" t="s">
        <v>59</v>
      </c>
      <c r="D18" s="10">
        <v>45000</v>
      </c>
      <c r="E18" s="10">
        <v>2</v>
      </c>
      <c r="F18" s="11">
        <f t="shared" si="3"/>
        <v>90000</v>
      </c>
      <c r="G18" s="56" t="s">
        <v>17</v>
      </c>
      <c r="H18" s="13">
        <f t="shared" si="0"/>
        <v>90000</v>
      </c>
      <c r="I18" s="13">
        <f t="shared" si="1"/>
        <v>25000</v>
      </c>
      <c r="J18" s="15">
        <f>+D18</f>
        <v>45000</v>
      </c>
      <c r="K18" s="15">
        <v>12</v>
      </c>
      <c r="L18" s="53">
        <f t="shared" ref="L18:L27" si="4">+J18*K18</f>
        <v>540000</v>
      </c>
      <c r="M18" s="39">
        <f t="shared" si="2"/>
        <v>450000</v>
      </c>
    </row>
    <row r="19" spans="1:14" ht="42" x14ac:dyDescent="0.3">
      <c r="A19" s="9"/>
      <c r="B19" s="26" t="s">
        <v>93</v>
      </c>
      <c r="C19" s="25" t="s">
        <v>94</v>
      </c>
      <c r="D19" s="10"/>
      <c r="E19" s="10"/>
      <c r="F19" s="11">
        <f t="shared" si="3"/>
        <v>0</v>
      </c>
      <c r="G19" s="56" t="s">
        <v>17</v>
      </c>
      <c r="H19" s="13">
        <f t="shared" si="0"/>
        <v>0</v>
      </c>
      <c r="I19" s="13">
        <f t="shared" si="1"/>
        <v>0</v>
      </c>
      <c r="J19" s="27">
        <v>1400</v>
      </c>
      <c r="K19" s="27">
        <v>1</v>
      </c>
      <c r="L19" s="53">
        <f t="shared" si="4"/>
        <v>1400</v>
      </c>
      <c r="M19" s="39">
        <f t="shared" si="2"/>
        <v>1400</v>
      </c>
    </row>
    <row r="20" spans="1:14" ht="28.2" x14ac:dyDescent="0.3">
      <c r="A20" s="9"/>
      <c r="B20" s="26" t="s">
        <v>95</v>
      </c>
      <c r="C20" s="25" t="s">
        <v>96</v>
      </c>
      <c r="D20" s="10"/>
      <c r="E20" s="10"/>
      <c r="F20" s="11">
        <f t="shared" si="3"/>
        <v>0</v>
      </c>
      <c r="G20" s="56" t="s">
        <v>17</v>
      </c>
      <c r="H20" s="13">
        <f t="shared" si="0"/>
        <v>0</v>
      </c>
      <c r="I20" s="13">
        <f t="shared" si="1"/>
        <v>0</v>
      </c>
      <c r="J20" s="27">
        <v>1815</v>
      </c>
      <c r="K20" s="27">
        <v>1</v>
      </c>
      <c r="L20" s="53">
        <f t="shared" si="4"/>
        <v>1815</v>
      </c>
      <c r="M20" s="39">
        <f t="shared" si="2"/>
        <v>1815</v>
      </c>
    </row>
    <row r="21" spans="1:14" ht="30.6" x14ac:dyDescent="0.3">
      <c r="A21" s="9"/>
      <c r="B21" s="26" t="s">
        <v>113</v>
      </c>
      <c r="C21" s="25" t="s">
        <v>114</v>
      </c>
      <c r="D21" s="10"/>
      <c r="E21" s="10"/>
      <c r="F21" s="11">
        <f t="shared" si="3"/>
        <v>0</v>
      </c>
      <c r="G21" s="56" t="s">
        <v>17</v>
      </c>
      <c r="H21" s="13">
        <f t="shared" si="0"/>
        <v>0</v>
      </c>
      <c r="I21" s="13">
        <f t="shared" si="1"/>
        <v>0</v>
      </c>
      <c r="J21" s="27">
        <v>2500</v>
      </c>
      <c r="K21" s="27">
        <v>1</v>
      </c>
      <c r="L21" s="53">
        <f t="shared" si="4"/>
        <v>2500</v>
      </c>
      <c r="M21" s="39">
        <f t="shared" si="2"/>
        <v>2500</v>
      </c>
    </row>
    <row r="22" spans="1:14" ht="30.6" x14ac:dyDescent="0.3">
      <c r="A22" s="9"/>
      <c r="B22" s="26" t="s">
        <v>115</v>
      </c>
      <c r="C22" s="25" t="s">
        <v>116</v>
      </c>
      <c r="D22" s="10"/>
      <c r="E22" s="10"/>
      <c r="F22" s="11">
        <f t="shared" si="3"/>
        <v>0</v>
      </c>
      <c r="G22" s="56" t="s">
        <v>17</v>
      </c>
      <c r="H22" s="13">
        <f t="shared" si="0"/>
        <v>0</v>
      </c>
      <c r="I22" s="13">
        <f t="shared" si="1"/>
        <v>0</v>
      </c>
      <c r="J22" s="27">
        <v>999</v>
      </c>
      <c r="K22" s="27">
        <v>1</v>
      </c>
      <c r="L22" s="53">
        <f t="shared" si="4"/>
        <v>999</v>
      </c>
      <c r="M22" s="39">
        <f t="shared" si="2"/>
        <v>999</v>
      </c>
    </row>
    <row r="23" spans="1:14" ht="42" x14ac:dyDescent="0.3">
      <c r="A23" s="9"/>
      <c r="B23" s="26" t="s">
        <v>117</v>
      </c>
      <c r="C23" s="25" t="s">
        <v>118</v>
      </c>
      <c r="D23" s="10"/>
      <c r="E23" s="10"/>
      <c r="F23" s="11">
        <f t="shared" si="3"/>
        <v>0</v>
      </c>
      <c r="G23" s="56" t="s">
        <v>17</v>
      </c>
      <c r="H23" s="13">
        <f t="shared" si="0"/>
        <v>0</v>
      </c>
      <c r="I23" s="13">
        <f t="shared" si="1"/>
        <v>0</v>
      </c>
      <c r="J23" s="27">
        <v>1025</v>
      </c>
      <c r="K23" s="27">
        <v>1</v>
      </c>
      <c r="L23" s="53">
        <f t="shared" si="4"/>
        <v>1025</v>
      </c>
      <c r="M23" s="39">
        <f t="shared" si="2"/>
        <v>1025</v>
      </c>
    </row>
    <row r="24" spans="1:14" ht="30.6" x14ac:dyDescent="0.3">
      <c r="A24" s="9"/>
      <c r="B24" s="26" t="s">
        <v>121</v>
      </c>
      <c r="C24" s="25" t="s">
        <v>122</v>
      </c>
      <c r="D24" s="10"/>
      <c r="E24" s="10"/>
      <c r="F24" s="11">
        <f t="shared" si="3"/>
        <v>0</v>
      </c>
      <c r="G24" s="56" t="s">
        <v>17</v>
      </c>
      <c r="H24" s="13">
        <f t="shared" si="0"/>
        <v>0</v>
      </c>
      <c r="I24" s="13">
        <f t="shared" si="1"/>
        <v>0</v>
      </c>
      <c r="J24" s="27">
        <v>1100</v>
      </c>
      <c r="K24" s="27">
        <v>2</v>
      </c>
      <c r="L24" s="53">
        <f t="shared" si="4"/>
        <v>2200</v>
      </c>
      <c r="M24" s="39">
        <f t="shared" si="2"/>
        <v>2200</v>
      </c>
    </row>
    <row r="25" spans="1:14" ht="55.8" x14ac:dyDescent="0.3">
      <c r="A25" s="9"/>
      <c r="B25" s="26" t="s">
        <v>127</v>
      </c>
      <c r="C25" s="25" t="s">
        <v>128</v>
      </c>
      <c r="D25" s="10"/>
      <c r="E25" s="10"/>
      <c r="F25" s="11">
        <f t="shared" si="3"/>
        <v>0</v>
      </c>
      <c r="G25" s="56" t="s">
        <v>17</v>
      </c>
      <c r="H25" s="13">
        <f t="shared" si="0"/>
        <v>0</v>
      </c>
      <c r="I25" s="13">
        <f t="shared" si="1"/>
        <v>0</v>
      </c>
      <c r="J25" s="27">
        <v>8000</v>
      </c>
      <c r="K25" s="27">
        <v>1</v>
      </c>
      <c r="L25" s="53">
        <f t="shared" si="4"/>
        <v>8000</v>
      </c>
      <c r="M25" s="39">
        <f t="shared" si="2"/>
        <v>8000</v>
      </c>
    </row>
    <row r="26" spans="1:14" ht="42" x14ac:dyDescent="0.3">
      <c r="A26" s="9"/>
      <c r="B26" s="26" t="s">
        <v>131</v>
      </c>
      <c r="C26" s="25" t="s">
        <v>132</v>
      </c>
      <c r="D26" s="10"/>
      <c r="E26" s="10"/>
      <c r="F26" s="11">
        <f t="shared" si="3"/>
        <v>0</v>
      </c>
      <c r="G26" s="56" t="s">
        <v>17</v>
      </c>
      <c r="H26" s="13">
        <f t="shared" si="0"/>
        <v>0</v>
      </c>
      <c r="I26" s="13">
        <f t="shared" si="1"/>
        <v>0</v>
      </c>
      <c r="J26" s="27">
        <v>15470</v>
      </c>
      <c r="K26" s="27">
        <v>1</v>
      </c>
      <c r="L26" s="53">
        <f t="shared" si="4"/>
        <v>15470</v>
      </c>
      <c r="M26" s="39">
        <f t="shared" si="2"/>
        <v>15470</v>
      </c>
      <c r="N26" s="28">
        <f>SUM(L10:L26)</f>
        <v>762009</v>
      </c>
    </row>
    <row r="27" spans="1:14" ht="30.6" x14ac:dyDescent="0.3">
      <c r="A27" s="9"/>
      <c r="B27" s="9" t="s">
        <v>18</v>
      </c>
      <c r="C27" s="9" t="s">
        <v>19</v>
      </c>
      <c r="D27" s="10">
        <v>750</v>
      </c>
      <c r="E27" s="10">
        <v>5</v>
      </c>
      <c r="F27" s="11">
        <f>(D27*E27)</f>
        <v>3750</v>
      </c>
      <c r="G27" s="12"/>
      <c r="H27" s="13">
        <f t="shared" si="0"/>
        <v>0</v>
      </c>
      <c r="I27" s="13">
        <f t="shared" si="1"/>
        <v>3750</v>
      </c>
      <c r="J27" s="15">
        <f>+D27</f>
        <v>750</v>
      </c>
      <c r="K27" s="15">
        <v>3</v>
      </c>
      <c r="L27" s="53">
        <f t="shared" si="4"/>
        <v>2250</v>
      </c>
      <c r="M27" s="39">
        <f t="shared" si="2"/>
        <v>-1500</v>
      </c>
    </row>
    <row r="28" spans="1:14" ht="30.6" x14ac:dyDescent="0.3">
      <c r="A28" s="9"/>
      <c r="B28" s="9" t="s">
        <v>20</v>
      </c>
      <c r="C28" s="9" t="s">
        <v>21</v>
      </c>
      <c r="D28" s="10">
        <v>79100</v>
      </c>
      <c r="E28" s="10">
        <v>3</v>
      </c>
      <c r="F28" s="11">
        <f>D28*E28</f>
        <v>237300</v>
      </c>
      <c r="G28" s="12"/>
      <c r="H28" s="13">
        <f t="shared" si="0"/>
        <v>0</v>
      </c>
      <c r="I28" s="13">
        <f t="shared" si="1"/>
        <v>25000</v>
      </c>
      <c r="J28" s="14">
        <f>+D28</f>
        <v>79100</v>
      </c>
      <c r="K28" s="14">
        <f>+E28</f>
        <v>3</v>
      </c>
      <c r="L28" s="52">
        <f>+F28</f>
        <v>237300</v>
      </c>
      <c r="M28" s="39">
        <f t="shared" si="2"/>
        <v>0</v>
      </c>
    </row>
    <row r="29" spans="1:14" ht="30.6" x14ac:dyDescent="0.3">
      <c r="A29" s="9"/>
      <c r="B29" s="9" t="s">
        <v>24</v>
      </c>
      <c r="C29" s="9" t="s">
        <v>25</v>
      </c>
      <c r="D29" s="10">
        <v>77700</v>
      </c>
      <c r="E29" s="10">
        <f>98000*2</f>
        <v>196000</v>
      </c>
      <c r="F29" s="11">
        <f>D29+E29</f>
        <v>273700</v>
      </c>
      <c r="G29" s="12"/>
      <c r="H29" s="13">
        <f t="shared" si="0"/>
        <v>0</v>
      </c>
      <c r="I29" s="13">
        <f t="shared" si="1"/>
        <v>25000</v>
      </c>
      <c r="J29" s="14">
        <f>+D29</f>
        <v>77700</v>
      </c>
      <c r="K29" s="14">
        <f>+E29</f>
        <v>196000</v>
      </c>
      <c r="L29" s="52">
        <f>+F29</f>
        <v>273700</v>
      </c>
      <c r="M29" s="39">
        <f t="shared" si="2"/>
        <v>0</v>
      </c>
    </row>
    <row r="30" spans="1:14" ht="30.6" x14ac:dyDescent="0.3">
      <c r="A30" s="9"/>
      <c r="B30" s="9" t="s">
        <v>26</v>
      </c>
      <c r="C30" s="9" t="s">
        <v>27</v>
      </c>
      <c r="D30" s="16">
        <v>12200</v>
      </c>
      <c r="E30" s="10">
        <f>20000*2</f>
        <v>40000</v>
      </c>
      <c r="F30" s="11">
        <f>D30+E30</f>
        <v>52200</v>
      </c>
      <c r="G30" s="12"/>
      <c r="H30" s="13">
        <f t="shared" si="0"/>
        <v>0</v>
      </c>
      <c r="I30" s="13">
        <f t="shared" si="1"/>
        <v>25000</v>
      </c>
      <c r="J30" s="15">
        <v>4050</v>
      </c>
      <c r="K30" s="15">
        <v>4</v>
      </c>
      <c r="L30" s="53">
        <f>+K30*J30</f>
        <v>16200</v>
      </c>
      <c r="M30" s="39">
        <f t="shared" si="2"/>
        <v>-36000</v>
      </c>
    </row>
    <row r="31" spans="1:14" ht="15.6" x14ac:dyDescent="0.3">
      <c r="A31" s="9"/>
      <c r="B31" s="9"/>
      <c r="C31" s="9"/>
      <c r="D31" s="10"/>
      <c r="E31" s="10"/>
      <c r="F31" s="11">
        <f t="shared" ref="F31:F37" si="5">D31*E31</f>
        <v>0</v>
      </c>
      <c r="G31" s="12"/>
      <c r="H31" s="13">
        <f t="shared" si="0"/>
        <v>0</v>
      </c>
      <c r="I31" s="13">
        <f t="shared" si="1"/>
        <v>0</v>
      </c>
      <c r="J31" s="14"/>
      <c r="K31" s="14"/>
      <c r="L31" s="52"/>
      <c r="M31" s="39"/>
    </row>
    <row r="32" spans="1:14" ht="15.6" x14ac:dyDescent="0.3">
      <c r="A32" s="9"/>
      <c r="B32" s="17"/>
      <c r="C32" s="9"/>
      <c r="D32" s="10"/>
      <c r="E32" s="10"/>
      <c r="F32" s="11">
        <f t="shared" si="5"/>
        <v>0</v>
      </c>
      <c r="G32" s="12"/>
      <c r="H32" s="13">
        <f t="shared" si="0"/>
        <v>0</v>
      </c>
      <c r="I32" s="13">
        <f t="shared" si="1"/>
        <v>0</v>
      </c>
      <c r="J32" s="14"/>
      <c r="K32" s="14"/>
      <c r="L32" s="52"/>
      <c r="M32" s="39"/>
    </row>
    <row r="33" spans="1:13" ht="15.6" x14ac:dyDescent="0.3">
      <c r="A33" s="9"/>
      <c r="B33" s="18" t="s">
        <v>28</v>
      </c>
      <c r="C33" s="9"/>
      <c r="D33" s="10"/>
      <c r="E33" s="10"/>
      <c r="F33" s="11">
        <f t="shared" si="5"/>
        <v>0</v>
      </c>
      <c r="G33" s="12"/>
      <c r="H33" s="13">
        <f t="shared" si="0"/>
        <v>0</v>
      </c>
      <c r="I33" s="13">
        <f t="shared" si="1"/>
        <v>0</v>
      </c>
      <c r="J33" s="14"/>
      <c r="K33" s="14"/>
      <c r="L33" s="52"/>
      <c r="M33" s="39"/>
    </row>
    <row r="34" spans="1:13" ht="60.6" x14ac:dyDescent="0.3">
      <c r="A34" s="9"/>
      <c r="B34" s="19" t="s">
        <v>29</v>
      </c>
      <c r="C34" s="9" t="s">
        <v>30</v>
      </c>
      <c r="D34" s="10">
        <v>3750</v>
      </c>
      <c r="E34" s="10">
        <v>4</v>
      </c>
      <c r="F34" s="11">
        <f t="shared" si="5"/>
        <v>15000</v>
      </c>
      <c r="G34" s="12"/>
      <c r="H34" s="13">
        <f t="shared" si="0"/>
        <v>0</v>
      </c>
      <c r="I34" s="13">
        <f t="shared" si="1"/>
        <v>15000</v>
      </c>
      <c r="J34" s="14">
        <f>+D34</f>
        <v>3750</v>
      </c>
      <c r="K34" s="14">
        <f>+E34</f>
        <v>4</v>
      </c>
      <c r="L34" s="52">
        <f>+F34</f>
        <v>15000</v>
      </c>
      <c r="M34" s="39">
        <f t="shared" ref="M34:M43" si="6">+L34-F34</f>
        <v>0</v>
      </c>
    </row>
    <row r="35" spans="1:13" ht="30.6" x14ac:dyDescent="0.3">
      <c r="A35" s="9"/>
      <c r="B35" s="9" t="s">
        <v>31</v>
      </c>
      <c r="C35" s="9" t="s">
        <v>32</v>
      </c>
      <c r="D35" s="10">
        <v>17000</v>
      </c>
      <c r="E35" s="10">
        <v>1</v>
      </c>
      <c r="F35" s="11">
        <f t="shared" si="5"/>
        <v>17000</v>
      </c>
      <c r="G35" s="12"/>
      <c r="H35" s="13">
        <f t="shared" si="0"/>
        <v>0</v>
      </c>
      <c r="I35" s="13">
        <f t="shared" si="1"/>
        <v>17000</v>
      </c>
      <c r="J35" s="15">
        <v>14970</v>
      </c>
      <c r="K35" s="15">
        <f>+E35</f>
        <v>1</v>
      </c>
      <c r="L35" s="53">
        <f>+K35*J35</f>
        <v>14970</v>
      </c>
      <c r="M35" s="39">
        <f t="shared" si="6"/>
        <v>-2030</v>
      </c>
    </row>
    <row r="36" spans="1:13" ht="75.599999999999994" x14ac:dyDescent="0.3">
      <c r="A36" s="9"/>
      <c r="B36" s="9" t="s">
        <v>37</v>
      </c>
      <c r="C36" s="9" t="s">
        <v>38</v>
      </c>
      <c r="D36" s="10">
        <v>2100</v>
      </c>
      <c r="E36" s="10">
        <v>6</v>
      </c>
      <c r="F36" s="11">
        <f t="shared" si="5"/>
        <v>12600</v>
      </c>
      <c r="G36" s="12"/>
      <c r="H36" s="13">
        <f t="shared" si="0"/>
        <v>0</v>
      </c>
      <c r="I36" s="13">
        <f t="shared" si="1"/>
        <v>12600</v>
      </c>
      <c r="J36" s="15">
        <v>2020</v>
      </c>
      <c r="K36" s="15">
        <v>10</v>
      </c>
      <c r="L36" s="53">
        <f>+J36*K36</f>
        <v>20200</v>
      </c>
      <c r="M36" s="39">
        <f t="shared" si="6"/>
        <v>7600</v>
      </c>
    </row>
    <row r="37" spans="1:13" ht="45.6" x14ac:dyDescent="0.3">
      <c r="A37" s="9"/>
      <c r="B37" s="9" t="s">
        <v>43</v>
      </c>
      <c r="C37" s="9" t="s">
        <v>44</v>
      </c>
      <c r="D37" s="10">
        <v>36000</v>
      </c>
      <c r="E37" s="10">
        <v>3</v>
      </c>
      <c r="F37" s="11">
        <f t="shared" si="5"/>
        <v>108000</v>
      </c>
      <c r="G37" s="12"/>
      <c r="H37" s="13">
        <f t="shared" si="0"/>
        <v>0</v>
      </c>
      <c r="I37" s="13">
        <f t="shared" si="1"/>
        <v>25000</v>
      </c>
      <c r="J37" s="15">
        <f>+D37</f>
        <v>36000</v>
      </c>
      <c r="K37" s="15">
        <v>4</v>
      </c>
      <c r="L37" s="53">
        <f>+K37*J37</f>
        <v>144000</v>
      </c>
      <c r="M37" s="39">
        <f t="shared" si="6"/>
        <v>36000</v>
      </c>
    </row>
    <row r="38" spans="1:13" ht="60.6" x14ac:dyDescent="0.3">
      <c r="A38" s="9"/>
      <c r="B38" s="9" t="s">
        <v>45</v>
      </c>
      <c r="C38" s="9" t="s">
        <v>46</v>
      </c>
      <c r="D38" s="10">
        <v>8904</v>
      </c>
      <c r="E38" s="10">
        <f>10000*2</f>
        <v>20000</v>
      </c>
      <c r="F38" s="11">
        <f>D38+E38</f>
        <v>28904</v>
      </c>
      <c r="G38" s="12"/>
      <c r="H38" s="13">
        <f t="shared" si="0"/>
        <v>0</v>
      </c>
      <c r="I38" s="13">
        <f t="shared" si="1"/>
        <v>25000</v>
      </c>
      <c r="J38" s="14">
        <f>+D38</f>
        <v>8904</v>
      </c>
      <c r="K38" s="14">
        <f>+E38</f>
        <v>20000</v>
      </c>
      <c r="L38" s="52">
        <f>+F38</f>
        <v>28904</v>
      </c>
      <c r="M38" s="39">
        <f t="shared" si="6"/>
        <v>0</v>
      </c>
    </row>
    <row r="39" spans="1:13" ht="30.6" x14ac:dyDescent="0.3">
      <c r="A39" s="9"/>
      <c r="B39" s="9" t="s">
        <v>49</v>
      </c>
      <c r="C39" s="9" t="s">
        <v>50</v>
      </c>
      <c r="D39" s="10">
        <v>12000</v>
      </c>
      <c r="E39" s="10">
        <v>3</v>
      </c>
      <c r="F39" s="11">
        <f>D39*E39</f>
        <v>36000</v>
      </c>
      <c r="G39" s="12"/>
      <c r="H39" s="13">
        <f t="shared" si="0"/>
        <v>0</v>
      </c>
      <c r="I39" s="13">
        <f t="shared" si="1"/>
        <v>25000</v>
      </c>
      <c r="J39" s="15">
        <v>15000</v>
      </c>
      <c r="K39" s="15">
        <v>7</v>
      </c>
      <c r="L39" s="53">
        <f>+K39*J39</f>
        <v>105000</v>
      </c>
      <c r="M39" s="39">
        <f t="shared" si="6"/>
        <v>69000</v>
      </c>
    </row>
    <row r="40" spans="1:13" ht="45.6" x14ac:dyDescent="0.3">
      <c r="A40" s="9"/>
      <c r="B40" s="9" t="s">
        <v>51</v>
      </c>
      <c r="C40" s="9" t="s">
        <v>52</v>
      </c>
      <c r="D40" s="10">
        <v>15000</v>
      </c>
      <c r="E40" s="10">
        <v>2</v>
      </c>
      <c r="F40" s="11">
        <f>D40*E40</f>
        <v>30000</v>
      </c>
      <c r="G40" s="12"/>
      <c r="H40" s="13">
        <f t="shared" si="0"/>
        <v>0</v>
      </c>
      <c r="I40" s="13">
        <f t="shared" si="1"/>
        <v>25000</v>
      </c>
      <c r="J40" s="15">
        <v>5000</v>
      </c>
      <c r="K40" s="15">
        <v>1</v>
      </c>
      <c r="L40" s="53">
        <f>+K40*J40</f>
        <v>5000</v>
      </c>
      <c r="M40" s="39">
        <f t="shared" si="6"/>
        <v>-25000</v>
      </c>
    </row>
    <row r="41" spans="1:13" ht="30.6" x14ac:dyDescent="0.3">
      <c r="A41" s="9"/>
      <c r="B41" s="9" t="s">
        <v>53</v>
      </c>
      <c r="C41" s="9" t="s">
        <v>54</v>
      </c>
      <c r="D41" s="10">
        <v>2800</v>
      </c>
      <c r="E41" s="10">
        <v>3</v>
      </c>
      <c r="F41" s="11">
        <f>D41*E41</f>
        <v>8400</v>
      </c>
      <c r="G41" s="12"/>
      <c r="H41" s="13">
        <f t="shared" si="0"/>
        <v>0</v>
      </c>
      <c r="I41" s="13">
        <f t="shared" si="1"/>
        <v>8400</v>
      </c>
      <c r="J41" s="15">
        <f>+D41</f>
        <v>2800</v>
      </c>
      <c r="K41" s="15">
        <v>1</v>
      </c>
      <c r="L41" s="53">
        <f>+J41*K41</f>
        <v>2800</v>
      </c>
      <c r="M41" s="39">
        <f t="shared" si="6"/>
        <v>-5600</v>
      </c>
    </row>
    <row r="42" spans="1:13" ht="30.6" x14ac:dyDescent="0.3">
      <c r="A42" s="9"/>
      <c r="B42" s="9" t="s">
        <v>57</v>
      </c>
      <c r="C42" s="9" t="s">
        <v>36</v>
      </c>
      <c r="D42" s="10">
        <v>41210</v>
      </c>
      <c r="E42" s="10">
        <v>1</v>
      </c>
      <c r="F42" s="11">
        <f>D42*E42</f>
        <v>41210</v>
      </c>
      <c r="G42" s="12"/>
      <c r="H42" s="13">
        <f t="shared" si="0"/>
        <v>0</v>
      </c>
      <c r="I42" s="13">
        <f t="shared" si="1"/>
        <v>25000</v>
      </c>
      <c r="J42" s="14">
        <f>+D42</f>
        <v>41210</v>
      </c>
      <c r="K42" s="14">
        <f>+E42</f>
        <v>1</v>
      </c>
      <c r="L42" s="52">
        <f>+F42</f>
        <v>41210</v>
      </c>
      <c r="M42" s="39">
        <f t="shared" si="6"/>
        <v>0</v>
      </c>
    </row>
    <row r="43" spans="1:13" ht="15.6" x14ac:dyDescent="0.3">
      <c r="A43" s="9"/>
      <c r="B43" s="9" t="s">
        <v>60</v>
      </c>
      <c r="C43" s="9" t="s">
        <v>61</v>
      </c>
      <c r="D43" s="10">
        <v>275</v>
      </c>
      <c r="E43" s="10">
        <v>2000</v>
      </c>
      <c r="F43" s="11">
        <f>D43*E43</f>
        <v>550000</v>
      </c>
      <c r="G43" s="12"/>
      <c r="H43" s="13">
        <f t="shared" si="0"/>
        <v>0</v>
      </c>
      <c r="I43" s="13">
        <f t="shared" si="1"/>
        <v>25000</v>
      </c>
      <c r="J43" s="15">
        <v>500</v>
      </c>
      <c r="K43" s="15">
        <v>2838</v>
      </c>
      <c r="L43" s="53">
        <f>+K43*J43</f>
        <v>1419000</v>
      </c>
      <c r="M43" s="39">
        <f t="shared" si="6"/>
        <v>869000</v>
      </c>
    </row>
    <row r="44" spans="1:13" ht="15.6" x14ac:dyDescent="0.3">
      <c r="A44" s="9"/>
      <c r="B44" s="9"/>
      <c r="C44" s="9"/>
      <c r="D44" s="10"/>
      <c r="E44" s="10"/>
      <c r="F44" s="11"/>
      <c r="G44" s="12"/>
      <c r="H44" s="13"/>
      <c r="I44" s="13"/>
      <c r="J44" s="14"/>
      <c r="K44" s="14"/>
      <c r="L44" s="52"/>
      <c r="M44" s="39"/>
    </row>
    <row r="45" spans="1:13" ht="15.6" x14ac:dyDescent="0.3">
      <c r="A45" s="9"/>
      <c r="B45" s="20" t="s">
        <v>62</v>
      </c>
      <c r="C45" s="9"/>
      <c r="D45" s="10"/>
      <c r="E45" s="10"/>
      <c r="F45" s="21"/>
      <c r="G45" s="22"/>
      <c r="H45" s="23"/>
      <c r="I45" s="23"/>
      <c r="J45" s="14"/>
      <c r="K45" s="14"/>
      <c r="L45" s="52"/>
      <c r="M45" s="39"/>
    </row>
    <row r="46" spans="1:13" ht="30.6" x14ac:dyDescent="0.3">
      <c r="A46" s="9"/>
      <c r="B46" s="9"/>
      <c r="C46" s="9" t="s">
        <v>63</v>
      </c>
      <c r="D46" s="10"/>
      <c r="E46" s="10"/>
      <c r="F46" s="11">
        <v>5000000</v>
      </c>
      <c r="G46" s="12"/>
      <c r="H46" s="13">
        <f t="shared" ref="H46:H83" si="7">IF(G46="Y",F46,0)</f>
        <v>0</v>
      </c>
      <c r="I46" s="13">
        <f t="shared" ref="I46:I71" si="8">IF(F46&gt;25000,25000,IF(F46&lt;=25000,F46))</f>
        <v>25000</v>
      </c>
      <c r="J46" s="15">
        <v>0</v>
      </c>
      <c r="K46" s="15">
        <v>0</v>
      </c>
      <c r="L46" s="53">
        <v>0</v>
      </c>
      <c r="M46" s="39">
        <f t="shared" ref="M46:M82" si="9">+L46-F46</f>
        <v>-5000000</v>
      </c>
    </row>
    <row r="47" spans="1:13" ht="30.6" x14ac:dyDescent="0.3">
      <c r="A47" s="9"/>
      <c r="B47" s="9"/>
      <c r="C47" s="9" t="s">
        <v>64</v>
      </c>
      <c r="D47" s="10"/>
      <c r="E47" s="10"/>
      <c r="F47" s="11">
        <v>234587</v>
      </c>
      <c r="G47" s="12"/>
      <c r="H47" s="13">
        <f t="shared" si="7"/>
        <v>0</v>
      </c>
      <c r="I47" s="13">
        <f t="shared" si="8"/>
        <v>25000</v>
      </c>
      <c r="J47" s="24">
        <v>234587</v>
      </c>
      <c r="K47" s="24">
        <v>1</v>
      </c>
      <c r="L47" s="54">
        <f>+F47</f>
        <v>234587</v>
      </c>
      <c r="M47" s="39">
        <f t="shared" si="9"/>
        <v>0</v>
      </c>
    </row>
    <row r="48" spans="1:13" ht="30.6" x14ac:dyDescent="0.3">
      <c r="A48" s="9"/>
      <c r="B48" s="9"/>
      <c r="C48" s="9" t="s">
        <v>63</v>
      </c>
      <c r="D48" s="10"/>
      <c r="E48" s="10"/>
      <c r="F48" s="11">
        <v>5000</v>
      </c>
      <c r="G48" s="12"/>
      <c r="H48" s="13">
        <f t="shared" si="7"/>
        <v>0</v>
      </c>
      <c r="I48" s="13">
        <f t="shared" si="8"/>
        <v>5000</v>
      </c>
      <c r="J48" s="24">
        <v>5000</v>
      </c>
      <c r="K48" s="24">
        <v>1</v>
      </c>
      <c r="L48" s="54">
        <f>+F48</f>
        <v>5000</v>
      </c>
      <c r="M48" s="39">
        <f t="shared" si="9"/>
        <v>0</v>
      </c>
    </row>
    <row r="49" spans="1:15" ht="15.6" x14ac:dyDescent="0.3">
      <c r="A49" s="9"/>
      <c r="B49" s="9"/>
      <c r="C49" s="9" t="s">
        <v>65</v>
      </c>
      <c r="D49" s="10"/>
      <c r="E49" s="10"/>
      <c r="F49" s="11">
        <v>92358</v>
      </c>
      <c r="G49" s="12"/>
      <c r="H49" s="13">
        <f t="shared" si="7"/>
        <v>0</v>
      </c>
      <c r="I49" s="13">
        <f t="shared" si="8"/>
        <v>25000</v>
      </c>
      <c r="J49" s="24">
        <v>92358</v>
      </c>
      <c r="K49" s="24">
        <v>1</v>
      </c>
      <c r="L49" s="54">
        <f>+F49</f>
        <v>92358</v>
      </c>
      <c r="M49" s="39">
        <f t="shared" si="9"/>
        <v>0</v>
      </c>
    </row>
    <row r="50" spans="1:15" ht="30.6" x14ac:dyDescent="0.3">
      <c r="A50" s="9"/>
      <c r="B50" s="9"/>
      <c r="C50" s="9" t="s">
        <v>63</v>
      </c>
      <c r="D50" s="10"/>
      <c r="E50" s="10"/>
      <c r="F50" s="11">
        <v>320000</v>
      </c>
      <c r="G50" s="12"/>
      <c r="H50" s="13">
        <f t="shared" si="7"/>
        <v>0</v>
      </c>
      <c r="I50" s="13">
        <f t="shared" si="8"/>
        <v>25000</v>
      </c>
      <c r="J50" s="15">
        <v>0</v>
      </c>
      <c r="K50" s="15">
        <v>0</v>
      </c>
      <c r="L50" s="53">
        <v>0</v>
      </c>
      <c r="M50" s="39">
        <f t="shared" si="9"/>
        <v>-320000</v>
      </c>
    </row>
    <row r="51" spans="1:15" ht="15.6" x14ac:dyDescent="0.3">
      <c r="A51" s="9"/>
      <c r="B51" s="9"/>
      <c r="C51" s="9" t="s">
        <v>66</v>
      </c>
      <c r="D51" s="10"/>
      <c r="E51" s="10"/>
      <c r="F51" s="11">
        <v>35779</v>
      </c>
      <c r="G51" s="12"/>
      <c r="H51" s="13">
        <f t="shared" si="7"/>
        <v>0</v>
      </c>
      <c r="I51" s="13">
        <f t="shared" si="8"/>
        <v>25000</v>
      </c>
      <c r="J51" s="24">
        <v>35779</v>
      </c>
      <c r="K51" s="24">
        <v>1</v>
      </c>
      <c r="L51" s="54">
        <f>+F51</f>
        <v>35779</v>
      </c>
      <c r="M51" s="39">
        <f t="shared" si="9"/>
        <v>0</v>
      </c>
    </row>
    <row r="52" spans="1:15" ht="30.6" x14ac:dyDescent="0.3">
      <c r="A52" s="9"/>
      <c r="B52" s="9"/>
      <c r="C52" s="9" t="s">
        <v>63</v>
      </c>
      <c r="D52" s="10"/>
      <c r="E52" s="10"/>
      <c r="F52" s="11">
        <v>1500000</v>
      </c>
      <c r="G52" s="12"/>
      <c r="H52" s="13">
        <f t="shared" si="7"/>
        <v>0</v>
      </c>
      <c r="I52" s="13">
        <f t="shared" si="8"/>
        <v>25000</v>
      </c>
      <c r="J52" s="15">
        <v>0</v>
      </c>
      <c r="K52" s="15">
        <v>0</v>
      </c>
      <c r="L52" s="53">
        <v>0</v>
      </c>
      <c r="M52" s="39">
        <f t="shared" si="9"/>
        <v>-1500000</v>
      </c>
    </row>
    <row r="53" spans="1:15" ht="30.6" x14ac:dyDescent="0.3">
      <c r="A53" s="9"/>
      <c r="B53" s="9"/>
      <c r="C53" s="9" t="s">
        <v>63</v>
      </c>
      <c r="D53" s="10"/>
      <c r="E53" s="10"/>
      <c r="F53" s="11">
        <v>350000</v>
      </c>
      <c r="G53" s="12"/>
      <c r="H53" s="13">
        <f t="shared" si="7"/>
        <v>0</v>
      </c>
      <c r="I53" s="13">
        <f t="shared" si="8"/>
        <v>25000</v>
      </c>
      <c r="J53" s="15">
        <v>0</v>
      </c>
      <c r="K53" s="15">
        <v>0</v>
      </c>
      <c r="L53" s="53">
        <v>0</v>
      </c>
      <c r="M53" s="39">
        <f t="shared" si="9"/>
        <v>-350000</v>
      </c>
    </row>
    <row r="54" spans="1:15" ht="30.6" x14ac:dyDescent="0.3">
      <c r="A54" s="9"/>
      <c r="B54" s="9"/>
      <c r="C54" s="9" t="s">
        <v>63</v>
      </c>
      <c r="D54" s="10"/>
      <c r="E54" s="10"/>
      <c r="F54" s="11">
        <v>3045204</v>
      </c>
      <c r="G54" s="12"/>
      <c r="H54" s="13">
        <f t="shared" si="7"/>
        <v>0</v>
      </c>
      <c r="I54" s="13">
        <f t="shared" si="8"/>
        <v>25000</v>
      </c>
      <c r="J54" s="15">
        <v>0</v>
      </c>
      <c r="K54" s="15">
        <v>0</v>
      </c>
      <c r="L54" s="53">
        <v>0</v>
      </c>
      <c r="M54" s="39">
        <f t="shared" si="9"/>
        <v>-3045204</v>
      </c>
    </row>
    <row r="55" spans="1:15" ht="120.6" x14ac:dyDescent="0.3">
      <c r="A55" s="9"/>
      <c r="B55" s="25" t="s">
        <v>67</v>
      </c>
      <c r="C55" s="25" t="s">
        <v>64</v>
      </c>
      <c r="D55" s="10"/>
      <c r="E55" s="10"/>
      <c r="F55" s="11">
        <f t="shared" ref="F55:F83" si="10">D55*E55</f>
        <v>0</v>
      </c>
      <c r="G55" s="12"/>
      <c r="H55" s="13">
        <f t="shared" si="7"/>
        <v>0</v>
      </c>
      <c r="I55" s="13">
        <f t="shared" si="8"/>
        <v>0</v>
      </c>
      <c r="J55" s="15">
        <v>289836</v>
      </c>
      <c r="K55" s="15">
        <v>1</v>
      </c>
      <c r="L55" s="53">
        <v>289836</v>
      </c>
      <c r="M55" s="39">
        <f t="shared" si="9"/>
        <v>289836</v>
      </c>
    </row>
    <row r="56" spans="1:15" ht="105.6" x14ac:dyDescent="0.3">
      <c r="A56" s="9"/>
      <c r="B56" s="25" t="s">
        <v>68</v>
      </c>
      <c r="C56" s="25" t="s">
        <v>69</v>
      </c>
      <c r="D56" s="10"/>
      <c r="E56" s="10"/>
      <c r="F56" s="11">
        <f t="shared" si="10"/>
        <v>0</v>
      </c>
      <c r="G56" s="12"/>
      <c r="H56" s="13">
        <f t="shared" si="7"/>
        <v>0</v>
      </c>
      <c r="I56" s="13">
        <f t="shared" si="8"/>
        <v>0</v>
      </c>
      <c r="J56" s="15">
        <v>3765374</v>
      </c>
      <c r="K56" s="15">
        <v>1</v>
      </c>
      <c r="L56" s="53">
        <f>3377000+388374</f>
        <v>3765374</v>
      </c>
      <c r="M56" s="39">
        <f t="shared" si="9"/>
        <v>3765374</v>
      </c>
    </row>
    <row r="57" spans="1:15" ht="135.6" x14ac:dyDescent="0.3">
      <c r="A57" s="9"/>
      <c r="B57" s="25" t="s">
        <v>70</v>
      </c>
      <c r="C57" s="25" t="s">
        <v>71</v>
      </c>
      <c r="D57" s="10"/>
      <c r="E57" s="10"/>
      <c r="F57" s="11">
        <f t="shared" si="10"/>
        <v>0</v>
      </c>
      <c r="G57" s="12"/>
      <c r="H57" s="13">
        <f t="shared" si="7"/>
        <v>0</v>
      </c>
      <c r="I57" s="13">
        <f t="shared" si="8"/>
        <v>0</v>
      </c>
      <c r="J57" s="15">
        <v>265725</v>
      </c>
      <c r="K57" s="15">
        <v>1</v>
      </c>
      <c r="L57" s="53">
        <f>235725+30000</f>
        <v>265725</v>
      </c>
      <c r="M57" s="39">
        <f t="shared" si="9"/>
        <v>265725</v>
      </c>
    </row>
    <row r="58" spans="1:15" ht="120.6" x14ac:dyDescent="0.3">
      <c r="A58" s="9"/>
      <c r="B58" s="25" t="s">
        <v>72</v>
      </c>
      <c r="C58" s="25" t="s">
        <v>63</v>
      </c>
      <c r="D58" s="10"/>
      <c r="E58" s="10"/>
      <c r="F58" s="11">
        <f t="shared" si="10"/>
        <v>0</v>
      </c>
      <c r="G58" s="12"/>
      <c r="H58" s="13">
        <f t="shared" si="7"/>
        <v>0</v>
      </c>
      <c r="I58" s="13">
        <f t="shared" si="8"/>
        <v>0</v>
      </c>
      <c r="J58" s="15">
        <v>358710</v>
      </c>
      <c r="K58" s="15">
        <v>1</v>
      </c>
      <c r="L58" s="53">
        <f>338710+20000</f>
        <v>358710</v>
      </c>
      <c r="M58" s="39">
        <f t="shared" si="9"/>
        <v>358710</v>
      </c>
    </row>
    <row r="59" spans="1:15" ht="120.6" x14ac:dyDescent="0.3">
      <c r="A59" s="9"/>
      <c r="B59" s="25" t="s">
        <v>73</v>
      </c>
      <c r="C59" s="25" t="s">
        <v>74</v>
      </c>
      <c r="D59" s="10"/>
      <c r="E59" s="10"/>
      <c r="F59" s="11">
        <f t="shared" si="10"/>
        <v>0</v>
      </c>
      <c r="G59" s="12"/>
      <c r="H59" s="13">
        <f t="shared" si="7"/>
        <v>0</v>
      </c>
      <c r="I59" s="13">
        <f t="shared" si="8"/>
        <v>0</v>
      </c>
      <c r="J59" s="15">
        <v>688282</v>
      </c>
      <c r="K59" s="15">
        <v>1</v>
      </c>
      <c r="L59" s="53">
        <v>688282</v>
      </c>
      <c r="M59" s="39">
        <f t="shared" si="9"/>
        <v>688282</v>
      </c>
    </row>
    <row r="60" spans="1:15" ht="120.6" x14ac:dyDescent="0.3">
      <c r="A60" s="9"/>
      <c r="B60" s="25" t="s">
        <v>75</v>
      </c>
      <c r="C60" s="25" t="s">
        <v>76</v>
      </c>
      <c r="D60" s="10"/>
      <c r="E60" s="10"/>
      <c r="F60" s="11">
        <f t="shared" si="10"/>
        <v>0</v>
      </c>
      <c r="G60" s="12"/>
      <c r="H60" s="13">
        <f t="shared" si="7"/>
        <v>0</v>
      </c>
      <c r="I60" s="13">
        <f t="shared" si="8"/>
        <v>0</v>
      </c>
      <c r="J60" s="15">
        <v>1277000</v>
      </c>
      <c r="K60" s="15">
        <v>1</v>
      </c>
      <c r="L60" s="53">
        <v>1277000</v>
      </c>
      <c r="M60" s="39">
        <f t="shared" si="9"/>
        <v>1277000</v>
      </c>
    </row>
    <row r="61" spans="1:15" ht="120.6" x14ac:dyDescent="0.3">
      <c r="A61" s="9"/>
      <c r="B61" s="25" t="s">
        <v>77</v>
      </c>
      <c r="C61" s="25" t="s">
        <v>78</v>
      </c>
      <c r="D61" s="10"/>
      <c r="E61" s="10"/>
      <c r="F61" s="11">
        <f t="shared" si="10"/>
        <v>0</v>
      </c>
      <c r="G61" s="12"/>
      <c r="H61" s="13">
        <f t="shared" si="7"/>
        <v>0</v>
      </c>
      <c r="I61" s="13">
        <f t="shared" si="8"/>
        <v>0</v>
      </c>
      <c r="J61" s="15">
        <v>174144</v>
      </c>
      <c r="K61" s="15">
        <v>1</v>
      </c>
      <c r="L61" s="53">
        <v>174144</v>
      </c>
      <c r="M61" s="39">
        <f t="shared" si="9"/>
        <v>174144</v>
      </c>
      <c r="O61" s="28"/>
    </row>
    <row r="62" spans="1:15" ht="150.6" x14ac:dyDescent="0.3">
      <c r="A62" s="9"/>
      <c r="B62" s="25" t="s">
        <v>79</v>
      </c>
      <c r="C62" s="25" t="s">
        <v>80</v>
      </c>
      <c r="D62" s="10"/>
      <c r="E62" s="10"/>
      <c r="F62" s="11">
        <f t="shared" si="10"/>
        <v>0</v>
      </c>
      <c r="G62" s="12"/>
      <c r="H62" s="13">
        <f t="shared" si="7"/>
        <v>0</v>
      </c>
      <c r="I62" s="13">
        <f t="shared" si="8"/>
        <v>0</v>
      </c>
      <c r="J62" s="15">
        <v>472507</v>
      </c>
      <c r="K62" s="15">
        <v>1</v>
      </c>
      <c r="L62" s="53">
        <v>472507.1</v>
      </c>
      <c r="M62" s="39">
        <f t="shared" si="9"/>
        <v>472507.1</v>
      </c>
    </row>
    <row r="63" spans="1:15" ht="135.6" x14ac:dyDescent="0.3">
      <c r="A63" s="9"/>
      <c r="B63" s="25" t="s">
        <v>81</v>
      </c>
      <c r="C63" s="25" t="s">
        <v>82</v>
      </c>
      <c r="D63" s="10"/>
      <c r="E63" s="10"/>
      <c r="F63" s="11">
        <f t="shared" si="10"/>
        <v>0</v>
      </c>
      <c r="G63" s="12"/>
      <c r="H63" s="13">
        <f t="shared" si="7"/>
        <v>0</v>
      </c>
      <c r="I63" s="13">
        <f t="shared" si="8"/>
        <v>0</v>
      </c>
      <c r="J63" s="15">
        <v>177784</v>
      </c>
      <c r="K63" s="15">
        <v>1</v>
      </c>
      <c r="L63" s="53">
        <v>177783.97</v>
      </c>
      <c r="M63" s="39">
        <f t="shared" si="9"/>
        <v>177783.97</v>
      </c>
    </row>
    <row r="64" spans="1:15" ht="150.6" x14ac:dyDescent="0.3">
      <c r="A64" s="9"/>
      <c r="B64" s="25" t="s">
        <v>83</v>
      </c>
      <c r="C64" s="25" t="s">
        <v>84</v>
      </c>
      <c r="D64" s="10"/>
      <c r="E64" s="10"/>
      <c r="F64" s="11">
        <f t="shared" si="10"/>
        <v>0</v>
      </c>
      <c r="G64" s="12"/>
      <c r="H64" s="13">
        <f t="shared" si="7"/>
        <v>0</v>
      </c>
      <c r="I64" s="13">
        <f t="shared" si="8"/>
        <v>0</v>
      </c>
      <c r="J64" s="15">
        <v>100</v>
      </c>
      <c r="K64" s="15">
        <v>2500</v>
      </c>
      <c r="L64" s="53">
        <f t="shared" ref="L64:L82" si="11">+J64*K64</f>
        <v>250000</v>
      </c>
      <c r="M64" s="39">
        <f t="shared" si="9"/>
        <v>250000</v>
      </c>
    </row>
    <row r="65" spans="1:15" ht="28.2" x14ac:dyDescent="0.3">
      <c r="A65" s="9"/>
      <c r="B65" s="26" t="s">
        <v>85</v>
      </c>
      <c r="C65" s="25" t="s">
        <v>86</v>
      </c>
      <c r="D65" s="10"/>
      <c r="E65" s="10"/>
      <c r="F65" s="11">
        <f t="shared" si="10"/>
        <v>0</v>
      </c>
      <c r="G65" s="12"/>
      <c r="H65" s="13">
        <f t="shared" si="7"/>
        <v>0</v>
      </c>
      <c r="I65" s="13">
        <f t="shared" si="8"/>
        <v>0</v>
      </c>
      <c r="J65" s="15">
        <v>500</v>
      </c>
      <c r="K65" s="15">
        <v>1</v>
      </c>
      <c r="L65" s="53">
        <f t="shared" si="11"/>
        <v>500</v>
      </c>
      <c r="M65" s="39">
        <f t="shared" si="9"/>
        <v>500</v>
      </c>
    </row>
    <row r="66" spans="1:15" ht="28.2" x14ac:dyDescent="0.3">
      <c r="A66" s="9"/>
      <c r="B66" s="26" t="s">
        <v>87</v>
      </c>
      <c r="C66" s="25" t="s">
        <v>88</v>
      </c>
      <c r="D66" s="10"/>
      <c r="E66" s="10"/>
      <c r="F66" s="11">
        <f t="shared" si="10"/>
        <v>0</v>
      </c>
      <c r="G66" s="12"/>
      <c r="H66" s="13">
        <f t="shared" si="7"/>
        <v>0</v>
      </c>
      <c r="I66" s="13">
        <f t="shared" si="8"/>
        <v>0</v>
      </c>
      <c r="J66" s="15">
        <v>1000</v>
      </c>
      <c r="K66" s="15">
        <v>2</v>
      </c>
      <c r="L66" s="53">
        <f t="shared" si="11"/>
        <v>2000</v>
      </c>
      <c r="M66" s="39">
        <f t="shared" si="9"/>
        <v>2000</v>
      </c>
      <c r="O66" s="28"/>
    </row>
    <row r="67" spans="1:15" ht="42" x14ac:dyDescent="0.3">
      <c r="A67" s="9"/>
      <c r="B67" s="26" t="s">
        <v>89</v>
      </c>
      <c r="C67" s="25" t="s">
        <v>90</v>
      </c>
      <c r="D67" s="10"/>
      <c r="E67" s="10"/>
      <c r="F67" s="11">
        <f t="shared" si="10"/>
        <v>0</v>
      </c>
      <c r="G67" s="12"/>
      <c r="H67" s="13">
        <f t="shared" si="7"/>
        <v>0</v>
      </c>
      <c r="I67" s="13">
        <f t="shared" si="8"/>
        <v>0</v>
      </c>
      <c r="J67" s="15">
        <v>250</v>
      </c>
      <c r="K67" s="15">
        <v>21</v>
      </c>
      <c r="L67" s="53">
        <f t="shared" si="11"/>
        <v>5250</v>
      </c>
      <c r="M67" s="39">
        <f t="shared" si="9"/>
        <v>5250</v>
      </c>
    </row>
    <row r="68" spans="1:15" ht="15.6" x14ac:dyDescent="0.3">
      <c r="A68" s="9"/>
      <c r="B68" s="26" t="s">
        <v>91</v>
      </c>
      <c r="C68" s="25" t="s">
        <v>92</v>
      </c>
      <c r="D68" s="10"/>
      <c r="E68" s="10"/>
      <c r="F68" s="11">
        <f t="shared" si="10"/>
        <v>0</v>
      </c>
      <c r="G68" s="12"/>
      <c r="H68" s="13">
        <f t="shared" si="7"/>
        <v>0</v>
      </c>
      <c r="I68" s="13">
        <f t="shared" si="8"/>
        <v>0</v>
      </c>
      <c r="J68" s="15">
        <v>1000</v>
      </c>
      <c r="K68" s="15">
        <v>30</v>
      </c>
      <c r="L68" s="53">
        <f t="shared" si="11"/>
        <v>30000</v>
      </c>
      <c r="M68" s="39">
        <f t="shared" si="9"/>
        <v>30000</v>
      </c>
    </row>
    <row r="69" spans="1:15" ht="28.2" x14ac:dyDescent="0.3">
      <c r="A69" s="9"/>
      <c r="B69" s="26" t="s">
        <v>97</v>
      </c>
      <c r="C69" s="25" t="s">
        <v>98</v>
      </c>
      <c r="D69" s="10"/>
      <c r="E69" s="10"/>
      <c r="F69" s="11">
        <f t="shared" si="10"/>
        <v>0</v>
      </c>
      <c r="G69" s="12"/>
      <c r="H69" s="13">
        <f t="shared" si="7"/>
        <v>0</v>
      </c>
      <c r="I69" s="13">
        <f t="shared" si="8"/>
        <v>0</v>
      </c>
      <c r="J69" s="27">
        <v>600</v>
      </c>
      <c r="K69" s="27">
        <v>15</v>
      </c>
      <c r="L69" s="53">
        <f t="shared" si="11"/>
        <v>9000</v>
      </c>
      <c r="M69" s="39">
        <f t="shared" si="9"/>
        <v>9000</v>
      </c>
    </row>
    <row r="70" spans="1:15" ht="28.2" x14ac:dyDescent="0.3">
      <c r="A70" s="9"/>
      <c r="B70" s="26" t="s">
        <v>99</v>
      </c>
      <c r="C70" s="25" t="s">
        <v>100</v>
      </c>
      <c r="D70" s="10"/>
      <c r="E70" s="10"/>
      <c r="F70" s="11">
        <f t="shared" si="10"/>
        <v>0</v>
      </c>
      <c r="G70" s="12"/>
      <c r="H70" s="13">
        <f t="shared" si="7"/>
        <v>0</v>
      </c>
      <c r="I70" s="13">
        <f t="shared" si="8"/>
        <v>0</v>
      </c>
      <c r="J70" s="27">
        <v>200</v>
      </c>
      <c r="K70" s="27">
        <v>20</v>
      </c>
      <c r="L70" s="53">
        <f t="shared" si="11"/>
        <v>4000</v>
      </c>
      <c r="M70" s="39">
        <f t="shared" si="9"/>
        <v>4000</v>
      </c>
    </row>
    <row r="71" spans="1:15" ht="42" x14ac:dyDescent="0.3">
      <c r="A71" s="9"/>
      <c r="B71" s="26" t="s">
        <v>101</v>
      </c>
      <c r="C71" s="25" t="s">
        <v>102</v>
      </c>
      <c r="D71" s="10"/>
      <c r="E71" s="10"/>
      <c r="F71" s="11">
        <f t="shared" si="10"/>
        <v>0</v>
      </c>
      <c r="G71" s="12"/>
      <c r="H71" s="13">
        <f t="shared" si="7"/>
        <v>0</v>
      </c>
      <c r="I71" s="13">
        <f t="shared" si="8"/>
        <v>0</v>
      </c>
      <c r="J71" s="27">
        <v>52555</v>
      </c>
      <c r="K71" s="27">
        <v>1</v>
      </c>
      <c r="L71" s="53">
        <f t="shared" si="11"/>
        <v>52555</v>
      </c>
      <c r="M71" s="39">
        <f t="shared" si="9"/>
        <v>52555</v>
      </c>
    </row>
    <row r="72" spans="1:15" ht="30.6" x14ac:dyDescent="0.3">
      <c r="A72" s="9"/>
      <c r="B72" s="26" t="s">
        <v>103</v>
      </c>
      <c r="C72" s="25" t="s">
        <v>104</v>
      </c>
      <c r="D72" s="10"/>
      <c r="E72" s="10"/>
      <c r="F72" s="11">
        <f t="shared" si="10"/>
        <v>0</v>
      </c>
      <c r="G72" s="12"/>
      <c r="H72" s="13">
        <f t="shared" si="7"/>
        <v>0</v>
      </c>
      <c r="I72" s="13">
        <v>0</v>
      </c>
      <c r="J72" s="27">
        <v>100</v>
      </c>
      <c r="K72" s="27">
        <v>6</v>
      </c>
      <c r="L72" s="53">
        <f t="shared" si="11"/>
        <v>600</v>
      </c>
      <c r="M72" s="39">
        <f t="shared" si="9"/>
        <v>600</v>
      </c>
    </row>
    <row r="73" spans="1:15" ht="28.2" x14ac:dyDescent="0.3">
      <c r="A73" s="9"/>
      <c r="B73" s="26" t="s">
        <v>105</v>
      </c>
      <c r="C73" s="25" t="s">
        <v>106</v>
      </c>
      <c r="D73" s="10"/>
      <c r="E73" s="10"/>
      <c r="F73" s="11">
        <f t="shared" si="10"/>
        <v>0</v>
      </c>
      <c r="G73" s="12"/>
      <c r="H73" s="13">
        <f t="shared" si="7"/>
        <v>0</v>
      </c>
      <c r="I73" s="13">
        <f t="shared" ref="I73:I83" si="12">IF(F73&gt;25000,25000,IF(F73&lt;=25000,F73))</f>
        <v>0</v>
      </c>
      <c r="J73" s="27">
        <v>3000</v>
      </c>
      <c r="K73" s="27">
        <v>1</v>
      </c>
      <c r="L73" s="53">
        <f t="shared" si="11"/>
        <v>3000</v>
      </c>
      <c r="M73" s="39">
        <f t="shared" si="9"/>
        <v>3000</v>
      </c>
    </row>
    <row r="74" spans="1:15" ht="42" x14ac:dyDescent="0.3">
      <c r="A74" s="9"/>
      <c r="B74" s="26" t="s">
        <v>107</v>
      </c>
      <c r="C74" s="29" t="s">
        <v>108</v>
      </c>
      <c r="D74" s="10"/>
      <c r="E74" s="10"/>
      <c r="F74" s="11">
        <f t="shared" si="10"/>
        <v>0</v>
      </c>
      <c r="G74" s="12"/>
      <c r="H74" s="13">
        <f t="shared" si="7"/>
        <v>0</v>
      </c>
      <c r="I74" s="13">
        <f t="shared" si="12"/>
        <v>0</v>
      </c>
      <c r="J74" s="27">
        <v>600</v>
      </c>
      <c r="K74" s="27">
        <v>70</v>
      </c>
      <c r="L74" s="53">
        <f t="shared" si="11"/>
        <v>42000</v>
      </c>
      <c r="M74" s="39">
        <f t="shared" si="9"/>
        <v>42000</v>
      </c>
    </row>
    <row r="75" spans="1:15" ht="42" x14ac:dyDescent="0.3">
      <c r="A75" s="9"/>
      <c r="B75" s="26" t="s">
        <v>109</v>
      </c>
      <c r="C75" s="25" t="s">
        <v>110</v>
      </c>
      <c r="D75" s="10"/>
      <c r="E75" s="10"/>
      <c r="F75" s="11">
        <f t="shared" si="10"/>
        <v>0</v>
      </c>
      <c r="G75" s="12"/>
      <c r="H75" s="13">
        <f t="shared" si="7"/>
        <v>0</v>
      </c>
      <c r="I75" s="13">
        <f t="shared" si="12"/>
        <v>0</v>
      </c>
      <c r="J75" s="27">
        <v>1400</v>
      </c>
      <c r="K75" s="27">
        <v>2</v>
      </c>
      <c r="L75" s="53">
        <f t="shared" si="11"/>
        <v>2800</v>
      </c>
      <c r="M75" s="39">
        <f t="shared" si="9"/>
        <v>2800</v>
      </c>
    </row>
    <row r="76" spans="1:15" ht="42" x14ac:dyDescent="0.3">
      <c r="A76" s="9"/>
      <c r="B76" s="26" t="s">
        <v>111</v>
      </c>
      <c r="C76" s="25" t="s">
        <v>112</v>
      </c>
      <c r="D76" s="10"/>
      <c r="E76" s="10"/>
      <c r="F76" s="11">
        <f t="shared" si="10"/>
        <v>0</v>
      </c>
      <c r="G76" s="12"/>
      <c r="H76" s="13">
        <f t="shared" si="7"/>
        <v>0</v>
      </c>
      <c r="I76" s="13">
        <f t="shared" si="12"/>
        <v>0</v>
      </c>
      <c r="J76" s="27">
        <v>1000</v>
      </c>
      <c r="K76" s="27">
        <v>40</v>
      </c>
      <c r="L76" s="53">
        <f t="shared" si="11"/>
        <v>40000</v>
      </c>
      <c r="M76" s="39">
        <f t="shared" si="9"/>
        <v>40000</v>
      </c>
    </row>
    <row r="77" spans="1:15" ht="42" x14ac:dyDescent="0.3">
      <c r="A77" s="9"/>
      <c r="B77" s="26" t="s">
        <v>119</v>
      </c>
      <c r="C77" s="25" t="s">
        <v>120</v>
      </c>
      <c r="D77" s="10"/>
      <c r="E77" s="10"/>
      <c r="F77" s="11">
        <f t="shared" si="10"/>
        <v>0</v>
      </c>
      <c r="G77" s="12"/>
      <c r="H77" s="13">
        <f t="shared" si="7"/>
        <v>0</v>
      </c>
      <c r="I77" s="13">
        <f t="shared" si="12"/>
        <v>0</v>
      </c>
      <c r="J77" s="27">
        <v>8817</v>
      </c>
      <c r="K77" s="27">
        <v>5</v>
      </c>
      <c r="L77" s="53">
        <f t="shared" si="11"/>
        <v>44085</v>
      </c>
      <c r="M77" s="39">
        <f t="shared" si="9"/>
        <v>44085</v>
      </c>
    </row>
    <row r="78" spans="1:15" ht="28.2" x14ac:dyDescent="0.3">
      <c r="A78" s="9"/>
      <c r="B78" s="26" t="s">
        <v>123</v>
      </c>
      <c r="C78" s="25" t="s">
        <v>124</v>
      </c>
      <c r="D78" s="10"/>
      <c r="E78" s="10"/>
      <c r="F78" s="11">
        <f t="shared" si="10"/>
        <v>0</v>
      </c>
      <c r="G78" s="12"/>
      <c r="H78" s="13">
        <f t="shared" si="7"/>
        <v>0</v>
      </c>
      <c r="I78" s="13">
        <f t="shared" si="12"/>
        <v>0</v>
      </c>
      <c r="J78" s="27">
        <v>500</v>
      </c>
      <c r="K78" s="27">
        <v>1</v>
      </c>
      <c r="L78" s="53">
        <f t="shared" si="11"/>
        <v>500</v>
      </c>
      <c r="M78" s="39">
        <f t="shared" si="9"/>
        <v>500</v>
      </c>
    </row>
    <row r="79" spans="1:15" ht="30.6" x14ac:dyDescent="0.3">
      <c r="A79" s="9"/>
      <c r="B79" s="26" t="s">
        <v>125</v>
      </c>
      <c r="C79" s="25" t="s">
        <v>126</v>
      </c>
      <c r="D79" s="10"/>
      <c r="E79" s="10"/>
      <c r="F79" s="11">
        <f t="shared" si="10"/>
        <v>0</v>
      </c>
      <c r="G79" s="12"/>
      <c r="H79" s="13">
        <f t="shared" si="7"/>
        <v>0</v>
      </c>
      <c r="I79" s="13">
        <f t="shared" si="12"/>
        <v>0</v>
      </c>
      <c r="J79" s="27">
        <v>325</v>
      </c>
      <c r="K79" s="27">
        <v>4</v>
      </c>
      <c r="L79" s="53">
        <f t="shared" si="11"/>
        <v>1300</v>
      </c>
      <c r="M79" s="39">
        <f t="shared" si="9"/>
        <v>1300</v>
      </c>
    </row>
    <row r="80" spans="1:15" ht="30.6" x14ac:dyDescent="0.3">
      <c r="A80" s="9"/>
      <c r="B80" s="26" t="s">
        <v>129</v>
      </c>
      <c r="C80" s="25" t="s">
        <v>130</v>
      </c>
      <c r="D80" s="10"/>
      <c r="E80" s="10"/>
      <c r="F80" s="11">
        <f t="shared" si="10"/>
        <v>0</v>
      </c>
      <c r="G80" s="12"/>
      <c r="H80" s="13">
        <f t="shared" si="7"/>
        <v>0</v>
      </c>
      <c r="I80" s="13">
        <f t="shared" si="12"/>
        <v>0</v>
      </c>
      <c r="J80" s="27">
        <v>80</v>
      </c>
      <c r="K80" s="27">
        <v>81</v>
      </c>
      <c r="L80" s="53">
        <f t="shared" si="11"/>
        <v>6480</v>
      </c>
      <c r="M80" s="39">
        <f t="shared" si="9"/>
        <v>6480</v>
      </c>
    </row>
    <row r="81" spans="1:13" ht="45.6" x14ac:dyDescent="0.3">
      <c r="A81" s="9"/>
      <c r="B81" s="26" t="s">
        <v>133</v>
      </c>
      <c r="C81" s="25" t="s">
        <v>134</v>
      </c>
      <c r="D81" s="10"/>
      <c r="E81" s="10"/>
      <c r="F81" s="11">
        <f t="shared" si="10"/>
        <v>0</v>
      </c>
      <c r="G81" s="12"/>
      <c r="H81" s="13">
        <f t="shared" si="7"/>
        <v>0</v>
      </c>
      <c r="I81" s="13">
        <f t="shared" si="12"/>
        <v>0</v>
      </c>
      <c r="J81" s="27">
        <v>28211</v>
      </c>
      <c r="K81" s="27">
        <v>1</v>
      </c>
      <c r="L81" s="53">
        <f t="shared" si="11"/>
        <v>28211</v>
      </c>
      <c r="M81" s="39">
        <f t="shared" si="9"/>
        <v>28211</v>
      </c>
    </row>
    <row r="82" spans="1:13" ht="42" x14ac:dyDescent="0.3">
      <c r="A82" s="9"/>
      <c r="B82" s="26" t="s">
        <v>135</v>
      </c>
      <c r="C82" s="25" t="s">
        <v>136</v>
      </c>
      <c r="D82" s="10"/>
      <c r="E82" s="10"/>
      <c r="F82" s="11">
        <f t="shared" si="10"/>
        <v>0</v>
      </c>
      <c r="G82" s="12"/>
      <c r="H82" s="13">
        <f t="shared" si="7"/>
        <v>0</v>
      </c>
      <c r="I82" s="13">
        <f t="shared" si="12"/>
        <v>0</v>
      </c>
      <c r="J82" s="27">
        <v>250</v>
      </c>
      <c r="K82" s="27">
        <v>181</v>
      </c>
      <c r="L82" s="53">
        <f t="shared" si="11"/>
        <v>45250</v>
      </c>
      <c r="M82" s="39">
        <f t="shared" si="9"/>
        <v>45250</v>
      </c>
    </row>
    <row r="83" spans="1:13" ht="15.6" x14ac:dyDescent="0.3">
      <c r="A83" s="9"/>
      <c r="B83" s="9"/>
      <c r="C83" s="25"/>
      <c r="D83" s="10"/>
      <c r="E83" s="10"/>
      <c r="F83" s="11">
        <f t="shared" si="10"/>
        <v>0</v>
      </c>
      <c r="G83" s="12"/>
      <c r="H83" s="13">
        <f t="shared" si="7"/>
        <v>0</v>
      </c>
      <c r="I83" s="13">
        <f t="shared" si="12"/>
        <v>0</v>
      </c>
      <c r="J83" s="27"/>
      <c r="K83" s="27"/>
      <c r="L83" s="53">
        <v>0</v>
      </c>
      <c r="M83" s="39"/>
    </row>
    <row r="84" spans="1:13" ht="16.2" customHeight="1" x14ac:dyDescent="0.3">
      <c r="A84" s="9"/>
      <c r="B84" s="9"/>
      <c r="C84" s="25"/>
      <c r="D84" s="10"/>
      <c r="E84" s="10"/>
      <c r="F84" s="11">
        <f t="shared" ref="F84:F89" si="13">D84*E84</f>
        <v>0</v>
      </c>
      <c r="G84" s="12"/>
      <c r="H84" s="13">
        <f t="shared" ref="H84:H90" si="14">IF(G84="Y",F84,0)</f>
        <v>0</v>
      </c>
      <c r="I84" s="13">
        <f t="shared" ref="I84:I90" si="15">IF(F84&gt;25000,25000,IF(F84&lt;=25000,F84))</f>
        <v>0</v>
      </c>
      <c r="J84" s="27"/>
      <c r="K84" s="27"/>
      <c r="L84" s="53">
        <v>0</v>
      </c>
      <c r="M84" s="39"/>
    </row>
    <row r="85" spans="1:13" ht="16.2" customHeight="1" x14ac:dyDescent="0.3">
      <c r="A85" s="9"/>
      <c r="B85" s="9"/>
      <c r="C85" s="25"/>
      <c r="D85" s="10"/>
      <c r="E85" s="10"/>
      <c r="F85" s="11">
        <f t="shared" si="13"/>
        <v>0</v>
      </c>
      <c r="G85" s="12"/>
      <c r="H85" s="13">
        <f t="shared" si="14"/>
        <v>0</v>
      </c>
      <c r="I85" s="13">
        <f t="shared" si="15"/>
        <v>0</v>
      </c>
      <c r="J85" s="27"/>
      <c r="K85" s="27"/>
      <c r="L85" s="53">
        <v>0</v>
      </c>
      <c r="M85" s="39"/>
    </row>
    <row r="86" spans="1:13" ht="15.6" x14ac:dyDescent="0.3">
      <c r="A86" s="9"/>
      <c r="B86" s="9"/>
      <c r="C86" s="25"/>
      <c r="D86" s="10"/>
      <c r="E86" s="10"/>
      <c r="F86" s="11">
        <f t="shared" si="13"/>
        <v>0</v>
      </c>
      <c r="G86" s="12"/>
      <c r="H86" s="13">
        <f t="shared" si="14"/>
        <v>0</v>
      </c>
      <c r="I86" s="13">
        <f t="shared" si="15"/>
        <v>0</v>
      </c>
      <c r="J86" s="27"/>
      <c r="K86" s="27"/>
      <c r="L86" s="53">
        <f t="shared" ref="L86:L88" si="16">+J86*K86</f>
        <v>0</v>
      </c>
      <c r="M86" s="39"/>
    </row>
    <row r="87" spans="1:13" ht="15.6" x14ac:dyDescent="0.3">
      <c r="A87" s="9"/>
      <c r="B87" s="9"/>
      <c r="C87" s="25"/>
      <c r="D87" s="10"/>
      <c r="E87" s="10"/>
      <c r="F87" s="11">
        <f t="shared" si="13"/>
        <v>0</v>
      </c>
      <c r="G87" s="12"/>
      <c r="H87" s="13">
        <f t="shared" si="14"/>
        <v>0</v>
      </c>
      <c r="I87" s="13">
        <f t="shared" si="15"/>
        <v>0</v>
      </c>
      <c r="J87" s="27"/>
      <c r="K87" s="27"/>
      <c r="L87" s="53">
        <f t="shared" si="16"/>
        <v>0</v>
      </c>
      <c r="M87" s="39"/>
    </row>
    <row r="88" spans="1:13" ht="15.6" x14ac:dyDescent="0.3">
      <c r="A88" s="9"/>
      <c r="B88" s="9"/>
      <c r="C88" s="25"/>
      <c r="D88" s="10"/>
      <c r="E88" s="10"/>
      <c r="F88" s="11">
        <f t="shared" si="13"/>
        <v>0</v>
      </c>
      <c r="G88" s="12"/>
      <c r="H88" s="13">
        <f t="shared" si="14"/>
        <v>0</v>
      </c>
      <c r="I88" s="13">
        <f t="shared" si="15"/>
        <v>0</v>
      </c>
      <c r="J88" s="27"/>
      <c r="K88" s="27"/>
      <c r="L88" s="53">
        <f t="shared" si="16"/>
        <v>0</v>
      </c>
      <c r="M88" s="39"/>
    </row>
    <row r="89" spans="1:13" ht="15.6" x14ac:dyDescent="0.3">
      <c r="A89" s="9"/>
      <c r="B89" s="9"/>
      <c r="C89" s="9"/>
      <c r="D89" s="10"/>
      <c r="E89" s="10"/>
      <c r="F89" s="11">
        <f t="shared" si="13"/>
        <v>0</v>
      </c>
      <c r="G89" s="12"/>
      <c r="H89" s="13">
        <f t="shared" si="14"/>
        <v>0</v>
      </c>
      <c r="I89" s="13">
        <f t="shared" si="15"/>
        <v>0</v>
      </c>
      <c r="J89" s="27"/>
      <c r="K89" s="27"/>
      <c r="L89" s="55"/>
      <c r="M89" s="41"/>
    </row>
    <row r="90" spans="1:13" ht="15.6" x14ac:dyDescent="0.3">
      <c r="F90" s="30">
        <f>SUM(F10:F89)</f>
        <v>12335092</v>
      </c>
      <c r="G90" s="31"/>
      <c r="H90" s="32">
        <f t="shared" si="14"/>
        <v>0</v>
      </c>
      <c r="I90" s="33">
        <f t="shared" si="15"/>
        <v>25000</v>
      </c>
      <c r="J90" s="31"/>
      <c r="K90" s="31"/>
      <c r="L90" s="34">
        <f>SUM(L10:L89)</f>
        <v>11492160.07</v>
      </c>
      <c r="M90" s="42">
        <f>SUM(M10:M89)</f>
        <v>-842931.92999999993</v>
      </c>
    </row>
    <row r="91" spans="1:13" x14ac:dyDescent="0.3">
      <c r="M91" s="39"/>
    </row>
    <row r="92" spans="1:13" x14ac:dyDescent="0.3">
      <c r="M92" s="39"/>
    </row>
    <row r="93" spans="1:13" ht="15.6" x14ac:dyDescent="0.3">
      <c r="C93" s="35" t="s">
        <v>137</v>
      </c>
      <c r="D93" s="35"/>
      <c r="E93" s="35"/>
      <c r="F93" s="36">
        <f>+L90-F90</f>
        <v>-842931.9299999997</v>
      </c>
      <c r="M93" s="39"/>
    </row>
    <row r="94" spans="1:13" x14ac:dyDescent="0.3">
      <c r="M94" s="39"/>
    </row>
  </sheetData>
  <sortState ref="A10:M83">
    <sortCondition ref="G10:G83"/>
  </sortState>
  <mergeCells count="8">
    <mergeCell ref="A6:I6"/>
    <mergeCell ref="A7:E7"/>
    <mergeCell ref="G7:G9"/>
    <mergeCell ref="A8:A9"/>
    <mergeCell ref="B8:B9"/>
    <mergeCell ref="C8:C9"/>
    <mergeCell ref="D8:E8"/>
    <mergeCell ref="F8:F9"/>
  </mergeCells>
  <dataValidations count="1">
    <dataValidation type="list" allowBlank="1" showInputMessage="1" showErrorMessage="1" sqref="A10:A89" xr:uid="{E0B495D9-7D32-4176-857E-C650D3325346}">
      <formula1>$K$14:$K$33</formula1>
    </dataValidation>
  </dataValidation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A5F5-18E4-48AB-99EB-77BE16988B90}">
  <dimension ref="A1:O94"/>
  <sheetViews>
    <sheetView workbookViewId="0">
      <selection activeCell="M6" sqref="M6"/>
    </sheetView>
  </sheetViews>
  <sheetFormatPr defaultRowHeight="14.4" x14ac:dyDescent="0.3"/>
  <cols>
    <col min="2" max="2" width="19.77734375" customWidth="1"/>
    <col min="3" max="3" width="22.77734375" customWidth="1"/>
    <col min="4" max="5" width="0" hidden="1" customWidth="1"/>
    <col min="6" max="6" width="16.5546875" hidden="1" customWidth="1"/>
    <col min="7" max="7" width="0" hidden="1" customWidth="1"/>
    <col min="8" max="8" width="12.6640625" hidden="1" customWidth="1"/>
    <col min="9" max="9" width="9.88671875" hidden="1" customWidth="1"/>
    <col min="10" max="10" width="11.109375" hidden="1" customWidth="1"/>
    <col min="11" max="11" width="11.33203125" hidden="1" customWidth="1"/>
    <col min="12" max="12" width="15.6640625" customWidth="1"/>
    <col min="13" max="13" width="17.109375" customWidth="1"/>
    <col min="14" max="14" width="13.21875" customWidth="1"/>
  </cols>
  <sheetData>
    <row r="1" spans="1:14" ht="15.6" x14ac:dyDescent="0.3">
      <c r="A1" s="35" t="s">
        <v>138</v>
      </c>
    </row>
    <row r="2" spans="1:14" ht="15.6" x14ac:dyDescent="0.3">
      <c r="A2" s="35" t="s">
        <v>139</v>
      </c>
    </row>
    <row r="3" spans="1:14" ht="15.6" x14ac:dyDescent="0.3">
      <c r="A3" s="35" t="s">
        <v>140</v>
      </c>
    </row>
    <row r="4" spans="1:14" ht="15.6" x14ac:dyDescent="0.3">
      <c r="A4" s="35" t="s">
        <v>141</v>
      </c>
    </row>
    <row r="6" spans="1:14" ht="24.6" x14ac:dyDescent="0.3">
      <c r="A6" s="57" t="s">
        <v>0</v>
      </c>
      <c r="B6" s="57"/>
      <c r="C6" s="57"/>
      <c r="D6" s="57"/>
      <c r="E6" s="57"/>
      <c r="F6" s="57"/>
      <c r="G6" s="57"/>
      <c r="H6" s="57"/>
      <c r="I6" s="58"/>
    </row>
    <row r="7" spans="1:14" ht="15.6" x14ac:dyDescent="0.3">
      <c r="A7" s="59" t="s">
        <v>1</v>
      </c>
      <c r="B7" s="59"/>
      <c r="C7" s="59"/>
      <c r="D7" s="59"/>
      <c r="E7" s="60"/>
      <c r="F7" s="1">
        <f>SUM(F10:F1202)</f>
        <v>23827252.07</v>
      </c>
      <c r="G7" s="61" t="s">
        <v>2</v>
      </c>
      <c r="H7" s="2"/>
      <c r="I7" s="3"/>
    </row>
    <row r="8" spans="1:14" ht="59.4" customHeight="1" x14ac:dyDescent="0.3">
      <c r="A8" s="64" t="s">
        <v>3</v>
      </c>
      <c r="B8" s="66" t="s">
        <v>4</v>
      </c>
      <c r="C8" s="66" t="s">
        <v>5</v>
      </c>
      <c r="D8" s="68" t="s">
        <v>6</v>
      </c>
      <c r="E8" s="69"/>
      <c r="F8" s="66" t="s">
        <v>7</v>
      </c>
      <c r="G8" s="62"/>
      <c r="H8" s="4" t="s">
        <v>8</v>
      </c>
      <c r="I8" s="5" t="s">
        <v>9</v>
      </c>
      <c r="J8" s="6" t="s">
        <v>10</v>
      </c>
      <c r="K8" s="7" t="s">
        <v>11</v>
      </c>
      <c r="L8" s="7" t="s">
        <v>12</v>
      </c>
      <c r="M8" s="38" t="s">
        <v>143</v>
      </c>
    </row>
    <row r="9" spans="1:14" ht="15.6" x14ac:dyDescent="0.3">
      <c r="A9" s="65"/>
      <c r="B9" s="67"/>
      <c r="C9" s="67"/>
      <c r="D9" s="37" t="s">
        <v>13</v>
      </c>
      <c r="E9" s="37" t="s">
        <v>14</v>
      </c>
      <c r="F9" s="67"/>
      <c r="G9" s="63"/>
      <c r="H9" s="4"/>
      <c r="I9" s="5"/>
    </row>
    <row r="10" spans="1:14" ht="30.6" x14ac:dyDescent="0.3">
      <c r="A10" s="9"/>
      <c r="B10" s="9"/>
      <c r="C10" s="9" t="s">
        <v>65</v>
      </c>
      <c r="D10" s="10"/>
      <c r="E10" s="10"/>
      <c r="F10" s="11">
        <v>92358</v>
      </c>
      <c r="G10" s="12"/>
      <c r="H10" s="13">
        <f t="shared" ref="H10:H41" si="0">IF(G10="Y",F10,0)</f>
        <v>0</v>
      </c>
      <c r="I10" s="13">
        <f t="shared" ref="I10:I45" si="1">IF(F10&gt;25000,25000,IF(F10&lt;=25000,F10))</f>
        <v>25000</v>
      </c>
      <c r="J10" s="24">
        <v>92358</v>
      </c>
      <c r="K10" s="24">
        <v>1</v>
      </c>
      <c r="L10" s="24">
        <f>+F10</f>
        <v>92358</v>
      </c>
      <c r="M10" s="39" t="s">
        <v>145</v>
      </c>
    </row>
    <row r="11" spans="1:14" ht="30.6" x14ac:dyDescent="0.3">
      <c r="A11" s="9"/>
      <c r="B11" s="9"/>
      <c r="C11" s="9" t="s">
        <v>63</v>
      </c>
      <c r="D11" s="10"/>
      <c r="E11" s="10"/>
      <c r="F11" s="11">
        <v>320000</v>
      </c>
      <c r="G11" s="12"/>
      <c r="H11" s="13">
        <f t="shared" si="0"/>
        <v>0</v>
      </c>
      <c r="I11" s="13">
        <f t="shared" si="1"/>
        <v>25000</v>
      </c>
      <c r="J11" s="15">
        <v>0</v>
      </c>
      <c r="K11" s="15">
        <v>0</v>
      </c>
      <c r="L11" s="15">
        <v>0</v>
      </c>
      <c r="M11" s="39" t="s">
        <v>145</v>
      </c>
    </row>
    <row r="12" spans="1:14" ht="45.6" x14ac:dyDescent="0.3">
      <c r="A12" s="9"/>
      <c r="B12" s="9"/>
      <c r="C12" s="9" t="s">
        <v>66</v>
      </c>
      <c r="D12" s="10"/>
      <c r="E12" s="10"/>
      <c r="F12" s="11">
        <v>35779</v>
      </c>
      <c r="G12" s="12"/>
      <c r="H12" s="13">
        <f t="shared" si="0"/>
        <v>0</v>
      </c>
      <c r="I12" s="13">
        <f t="shared" si="1"/>
        <v>25000</v>
      </c>
      <c r="J12" s="24">
        <v>35779</v>
      </c>
      <c r="K12" s="24">
        <v>1</v>
      </c>
      <c r="L12" s="43">
        <f>+F12</f>
        <v>35779</v>
      </c>
      <c r="M12" s="41" t="s">
        <v>145</v>
      </c>
      <c r="N12" s="44">
        <f>SUM(L10:L12)</f>
        <v>128137</v>
      </c>
    </row>
    <row r="13" spans="1:14" ht="30.6" x14ac:dyDescent="0.3">
      <c r="A13" s="9"/>
      <c r="B13" s="25" t="s">
        <v>67</v>
      </c>
      <c r="C13" s="25" t="s">
        <v>64</v>
      </c>
      <c r="D13" s="10"/>
      <c r="E13" s="10"/>
      <c r="F13" s="11">
        <f>D13*E13</f>
        <v>0</v>
      </c>
      <c r="G13" s="12"/>
      <c r="H13" s="13">
        <f t="shared" si="0"/>
        <v>0</v>
      </c>
      <c r="I13" s="13">
        <f t="shared" si="1"/>
        <v>0</v>
      </c>
      <c r="J13" s="15">
        <v>289836</v>
      </c>
      <c r="K13" s="15">
        <v>1</v>
      </c>
      <c r="L13" s="45">
        <v>289836</v>
      </c>
      <c r="M13" s="46" t="s">
        <v>148</v>
      </c>
      <c r="N13" s="47">
        <f>+L13</f>
        <v>289836</v>
      </c>
    </row>
    <row r="14" spans="1:14" ht="30.6" x14ac:dyDescent="0.3">
      <c r="A14" s="9"/>
      <c r="B14" s="9"/>
      <c r="C14" s="9" t="s">
        <v>64</v>
      </c>
      <c r="D14" s="10"/>
      <c r="E14" s="10"/>
      <c r="F14" s="11">
        <v>234587</v>
      </c>
      <c r="G14" s="12"/>
      <c r="H14" s="13">
        <f t="shared" si="0"/>
        <v>0</v>
      </c>
      <c r="I14" s="13">
        <f t="shared" si="1"/>
        <v>25000</v>
      </c>
      <c r="J14" s="24">
        <v>234587</v>
      </c>
      <c r="K14" s="24">
        <v>1</v>
      </c>
      <c r="L14" s="24">
        <f>+F14</f>
        <v>234587</v>
      </c>
      <c r="M14" s="39" t="s">
        <v>146</v>
      </c>
    </row>
    <row r="15" spans="1:14" ht="15.6" x14ac:dyDescent="0.3">
      <c r="A15" s="9"/>
      <c r="B15" s="9"/>
      <c r="C15" s="9" t="s">
        <v>63</v>
      </c>
      <c r="D15" s="10"/>
      <c r="E15" s="10"/>
      <c r="F15" s="11">
        <v>5000</v>
      </c>
      <c r="G15" s="12"/>
      <c r="H15" s="13">
        <f t="shared" si="0"/>
        <v>0</v>
      </c>
      <c r="I15" s="13">
        <f t="shared" si="1"/>
        <v>5000</v>
      </c>
      <c r="J15" s="24">
        <v>5000</v>
      </c>
      <c r="K15" s="24">
        <v>1</v>
      </c>
      <c r="L15" s="43">
        <f>+F15</f>
        <v>5000</v>
      </c>
      <c r="M15" s="41" t="s">
        <v>146</v>
      </c>
      <c r="N15" s="44">
        <f>+L14+L15</f>
        <v>239587</v>
      </c>
    </row>
    <row r="16" spans="1:14" ht="15.6" x14ac:dyDescent="0.3">
      <c r="A16" s="9"/>
      <c r="B16" s="9" t="s">
        <v>18</v>
      </c>
      <c r="C16" s="9" t="s">
        <v>19</v>
      </c>
      <c r="D16" s="10">
        <v>750</v>
      </c>
      <c r="E16" s="10">
        <v>5</v>
      </c>
      <c r="F16" s="11">
        <f>(D16*E16)</f>
        <v>3750</v>
      </c>
      <c r="G16" s="12"/>
      <c r="H16" s="13">
        <f t="shared" si="0"/>
        <v>0</v>
      </c>
      <c r="I16" s="13">
        <f t="shared" si="1"/>
        <v>3750</v>
      </c>
      <c r="J16" s="15">
        <f>+D16</f>
        <v>750</v>
      </c>
      <c r="K16" s="15">
        <v>3</v>
      </c>
      <c r="L16" s="15">
        <f>+J16*K16</f>
        <v>2250</v>
      </c>
      <c r="M16" s="39" t="s">
        <v>144</v>
      </c>
    </row>
    <row r="17" spans="1:13" ht="15.6" x14ac:dyDescent="0.3">
      <c r="A17" s="9"/>
      <c r="B17" s="9" t="s">
        <v>20</v>
      </c>
      <c r="C17" s="9" t="s">
        <v>21</v>
      </c>
      <c r="D17" s="10">
        <v>79100</v>
      </c>
      <c r="E17" s="10">
        <v>3</v>
      </c>
      <c r="F17" s="11">
        <f>D17*E17</f>
        <v>237300</v>
      </c>
      <c r="G17" s="12"/>
      <c r="H17" s="13">
        <f t="shared" si="0"/>
        <v>0</v>
      </c>
      <c r="I17" s="13">
        <f t="shared" si="1"/>
        <v>25000</v>
      </c>
      <c r="J17" s="14">
        <f>+D17</f>
        <v>79100</v>
      </c>
      <c r="K17" s="14">
        <f>+E17</f>
        <v>3</v>
      </c>
      <c r="L17" s="14">
        <f>+F17</f>
        <v>237300</v>
      </c>
      <c r="M17" s="39" t="s">
        <v>144</v>
      </c>
    </row>
    <row r="18" spans="1:13" ht="45.6" x14ac:dyDescent="0.3">
      <c r="A18" s="9"/>
      <c r="B18" s="9" t="s">
        <v>22</v>
      </c>
      <c r="C18" s="9" t="s">
        <v>23</v>
      </c>
      <c r="D18" s="10">
        <v>2250</v>
      </c>
      <c r="E18" s="10">
        <f>8*3</f>
        <v>24</v>
      </c>
      <c r="F18" s="11">
        <f>D18*E18</f>
        <v>54000</v>
      </c>
      <c r="G18" s="12" t="s">
        <v>17</v>
      </c>
      <c r="H18" s="13">
        <f t="shared" si="0"/>
        <v>54000</v>
      </c>
      <c r="I18" s="13">
        <f t="shared" si="1"/>
        <v>25000</v>
      </c>
      <c r="J18" s="15">
        <f>+D18</f>
        <v>2250</v>
      </c>
      <c r="K18" s="15">
        <v>8</v>
      </c>
      <c r="L18" s="15">
        <f>+J18*K18</f>
        <v>18000</v>
      </c>
      <c r="M18" s="39" t="s">
        <v>144</v>
      </c>
    </row>
    <row r="19" spans="1:13" ht="30.6" x14ac:dyDescent="0.3">
      <c r="A19" s="9"/>
      <c r="B19" s="9" t="s">
        <v>24</v>
      </c>
      <c r="C19" s="9" t="s">
        <v>25</v>
      </c>
      <c r="D19" s="10">
        <v>77700</v>
      </c>
      <c r="E19" s="10">
        <f>98000*2</f>
        <v>196000</v>
      </c>
      <c r="F19" s="11">
        <f>D19+E19</f>
        <v>273700</v>
      </c>
      <c r="G19" s="12"/>
      <c r="H19" s="13">
        <f t="shared" si="0"/>
        <v>0</v>
      </c>
      <c r="I19" s="13">
        <f t="shared" si="1"/>
        <v>25000</v>
      </c>
      <c r="J19" s="14">
        <f>+D19</f>
        <v>77700</v>
      </c>
      <c r="K19" s="14">
        <f>+E19</f>
        <v>196000</v>
      </c>
      <c r="L19" s="14">
        <f>+F19</f>
        <v>273700</v>
      </c>
      <c r="M19" s="39" t="s">
        <v>144</v>
      </c>
    </row>
    <row r="20" spans="1:13" ht="30.6" x14ac:dyDescent="0.3">
      <c r="A20" s="9"/>
      <c r="B20" s="9" t="s">
        <v>26</v>
      </c>
      <c r="C20" s="9" t="s">
        <v>27</v>
      </c>
      <c r="D20" s="16">
        <v>12200</v>
      </c>
      <c r="E20" s="10">
        <f>20000*2</f>
        <v>40000</v>
      </c>
      <c r="F20" s="11">
        <f>D20+E20</f>
        <v>52200</v>
      </c>
      <c r="G20" s="12"/>
      <c r="H20" s="13">
        <f t="shared" si="0"/>
        <v>0</v>
      </c>
      <c r="I20" s="13">
        <f t="shared" si="1"/>
        <v>25000</v>
      </c>
      <c r="J20" s="15">
        <v>4050</v>
      </c>
      <c r="K20" s="15">
        <v>4</v>
      </c>
      <c r="L20" s="15">
        <f>+K20*J20</f>
        <v>16200</v>
      </c>
      <c r="M20" s="39" t="s">
        <v>144</v>
      </c>
    </row>
    <row r="21" spans="1:13" ht="60.6" x14ac:dyDescent="0.3">
      <c r="A21" s="9"/>
      <c r="B21" s="19" t="s">
        <v>29</v>
      </c>
      <c r="C21" s="9" t="s">
        <v>30</v>
      </c>
      <c r="D21" s="10">
        <v>3750</v>
      </c>
      <c r="E21" s="10">
        <v>4</v>
      </c>
      <c r="F21" s="11">
        <f t="shared" ref="F21:F28" si="2">D21*E21</f>
        <v>15000</v>
      </c>
      <c r="G21" s="12"/>
      <c r="H21" s="13">
        <f t="shared" si="0"/>
        <v>0</v>
      </c>
      <c r="I21" s="13">
        <f t="shared" si="1"/>
        <v>15000</v>
      </c>
      <c r="J21" s="14">
        <f>+D21</f>
        <v>3750</v>
      </c>
      <c r="K21" s="14">
        <f>+E21</f>
        <v>4</v>
      </c>
      <c r="L21" s="14">
        <f>+F21</f>
        <v>15000</v>
      </c>
      <c r="M21" s="39" t="s">
        <v>144</v>
      </c>
    </row>
    <row r="22" spans="1:13" ht="30.6" x14ac:dyDescent="0.3">
      <c r="A22" s="9"/>
      <c r="B22" s="9" t="s">
        <v>31</v>
      </c>
      <c r="C22" s="9" t="s">
        <v>32</v>
      </c>
      <c r="D22" s="10">
        <v>17000</v>
      </c>
      <c r="E22" s="10">
        <v>1</v>
      </c>
      <c r="F22" s="11">
        <f t="shared" si="2"/>
        <v>17000</v>
      </c>
      <c r="G22" s="12"/>
      <c r="H22" s="13">
        <f t="shared" si="0"/>
        <v>0</v>
      </c>
      <c r="I22" s="13">
        <f t="shared" si="1"/>
        <v>17000</v>
      </c>
      <c r="J22" s="15">
        <v>14970</v>
      </c>
      <c r="K22" s="15">
        <f>+E22</f>
        <v>1</v>
      </c>
      <c r="L22" s="15">
        <f>+K22*J22</f>
        <v>14970</v>
      </c>
      <c r="M22" s="39" t="s">
        <v>144</v>
      </c>
    </row>
    <row r="23" spans="1:13" ht="45.6" x14ac:dyDescent="0.3">
      <c r="A23" s="9"/>
      <c r="B23" s="9" t="s">
        <v>33</v>
      </c>
      <c r="C23" s="9" t="s">
        <v>34</v>
      </c>
      <c r="D23" s="10">
        <v>7500</v>
      </c>
      <c r="E23" s="10">
        <v>2</v>
      </c>
      <c r="F23" s="11">
        <f t="shared" si="2"/>
        <v>15000</v>
      </c>
      <c r="G23" s="12" t="s">
        <v>17</v>
      </c>
      <c r="H23" s="13">
        <f t="shared" si="0"/>
        <v>15000</v>
      </c>
      <c r="I23" s="13">
        <f t="shared" si="1"/>
        <v>15000</v>
      </c>
      <c r="J23" s="14">
        <f>+D23</f>
        <v>7500</v>
      </c>
      <c r="K23" s="14">
        <f>+E23</f>
        <v>2</v>
      </c>
      <c r="L23" s="14">
        <f>+F23</f>
        <v>15000</v>
      </c>
      <c r="M23" s="39" t="s">
        <v>144</v>
      </c>
    </row>
    <row r="24" spans="1:13" ht="30.6" x14ac:dyDescent="0.3">
      <c r="A24" s="9"/>
      <c r="B24" s="9" t="s">
        <v>35</v>
      </c>
      <c r="C24" s="9" t="s">
        <v>36</v>
      </c>
      <c r="D24" s="10">
        <v>35000</v>
      </c>
      <c r="E24" s="10">
        <v>1</v>
      </c>
      <c r="F24" s="11">
        <f t="shared" si="2"/>
        <v>35000</v>
      </c>
      <c r="G24" s="12" t="s">
        <v>17</v>
      </c>
      <c r="H24" s="13">
        <f t="shared" si="0"/>
        <v>35000</v>
      </c>
      <c r="I24" s="13">
        <f t="shared" si="1"/>
        <v>25000</v>
      </c>
      <c r="J24" s="14">
        <f>+D24</f>
        <v>35000</v>
      </c>
      <c r="K24" s="14">
        <f>+E24</f>
        <v>1</v>
      </c>
      <c r="L24" s="14">
        <f>+F24</f>
        <v>35000</v>
      </c>
      <c r="M24" s="39" t="s">
        <v>144</v>
      </c>
    </row>
    <row r="25" spans="1:13" ht="75.599999999999994" x14ac:dyDescent="0.3">
      <c r="A25" s="9"/>
      <c r="B25" s="9" t="s">
        <v>37</v>
      </c>
      <c r="C25" s="9" t="s">
        <v>38</v>
      </c>
      <c r="D25" s="10">
        <v>2100</v>
      </c>
      <c r="E25" s="10">
        <v>6</v>
      </c>
      <c r="F25" s="11">
        <f t="shared" si="2"/>
        <v>12600</v>
      </c>
      <c r="G25" s="12"/>
      <c r="H25" s="13">
        <f t="shared" si="0"/>
        <v>0</v>
      </c>
      <c r="I25" s="13">
        <f t="shared" si="1"/>
        <v>12600</v>
      </c>
      <c r="J25" s="15">
        <v>2020</v>
      </c>
      <c r="K25" s="15">
        <v>10</v>
      </c>
      <c r="L25" s="15">
        <f>+J25*K25</f>
        <v>20200</v>
      </c>
      <c r="M25" s="39" t="s">
        <v>144</v>
      </c>
    </row>
    <row r="26" spans="1:13" ht="60.6" x14ac:dyDescent="0.3">
      <c r="A26" s="9"/>
      <c r="B26" s="9" t="s">
        <v>39</v>
      </c>
      <c r="C26" s="9" t="s">
        <v>40</v>
      </c>
      <c r="D26" s="10">
        <v>900</v>
      </c>
      <c r="E26" s="10">
        <v>30</v>
      </c>
      <c r="F26" s="11">
        <f t="shared" si="2"/>
        <v>27000</v>
      </c>
      <c r="G26" s="12" t="s">
        <v>17</v>
      </c>
      <c r="H26" s="13">
        <f t="shared" si="0"/>
        <v>27000</v>
      </c>
      <c r="I26" s="13">
        <f t="shared" si="1"/>
        <v>25000</v>
      </c>
      <c r="J26" s="15">
        <f>+D26</f>
        <v>900</v>
      </c>
      <c r="K26" s="15">
        <v>10</v>
      </c>
      <c r="L26" s="15">
        <f>+J26*K26</f>
        <v>9000</v>
      </c>
      <c r="M26" s="39" t="s">
        <v>144</v>
      </c>
    </row>
    <row r="27" spans="1:13" ht="45.6" x14ac:dyDescent="0.3">
      <c r="A27" s="9"/>
      <c r="B27" s="9" t="s">
        <v>41</v>
      </c>
      <c r="C27" s="9" t="s">
        <v>42</v>
      </c>
      <c r="D27" s="10">
        <v>1500</v>
      </c>
      <c r="E27" s="10">
        <v>16</v>
      </c>
      <c r="F27" s="11">
        <f t="shared" si="2"/>
        <v>24000</v>
      </c>
      <c r="G27" s="12" t="s">
        <v>17</v>
      </c>
      <c r="H27" s="13">
        <f t="shared" si="0"/>
        <v>24000</v>
      </c>
      <c r="I27" s="13">
        <f t="shared" si="1"/>
        <v>24000</v>
      </c>
      <c r="J27" s="15">
        <v>2000</v>
      </c>
      <c r="K27" s="15">
        <v>4</v>
      </c>
      <c r="L27" s="15">
        <f>+K27*J27</f>
        <v>8000</v>
      </c>
      <c r="M27" s="39" t="s">
        <v>144</v>
      </c>
    </row>
    <row r="28" spans="1:13" ht="45.6" x14ac:dyDescent="0.3">
      <c r="A28" s="9"/>
      <c r="B28" s="9" t="s">
        <v>43</v>
      </c>
      <c r="C28" s="9" t="s">
        <v>44</v>
      </c>
      <c r="D28" s="10">
        <v>36000</v>
      </c>
      <c r="E28" s="10">
        <v>3</v>
      </c>
      <c r="F28" s="11">
        <f t="shared" si="2"/>
        <v>108000</v>
      </c>
      <c r="G28" s="12"/>
      <c r="H28" s="13">
        <f t="shared" si="0"/>
        <v>0</v>
      </c>
      <c r="I28" s="13">
        <f t="shared" si="1"/>
        <v>25000</v>
      </c>
      <c r="J28" s="15">
        <f>+D28</f>
        <v>36000</v>
      </c>
      <c r="K28" s="15">
        <v>4</v>
      </c>
      <c r="L28" s="15">
        <f>+K28*J28</f>
        <v>144000</v>
      </c>
      <c r="M28" s="39" t="s">
        <v>144</v>
      </c>
    </row>
    <row r="29" spans="1:13" ht="60.6" x14ac:dyDescent="0.3">
      <c r="A29" s="9"/>
      <c r="B29" s="9" t="s">
        <v>45</v>
      </c>
      <c r="C29" s="9" t="s">
        <v>46</v>
      </c>
      <c r="D29" s="10">
        <v>8904</v>
      </c>
      <c r="E29" s="10">
        <f>10000*2</f>
        <v>20000</v>
      </c>
      <c r="F29" s="11">
        <f>D29+E29</f>
        <v>28904</v>
      </c>
      <c r="G29" s="12"/>
      <c r="H29" s="13">
        <f t="shared" si="0"/>
        <v>0</v>
      </c>
      <c r="I29" s="13">
        <f t="shared" si="1"/>
        <v>25000</v>
      </c>
      <c r="J29" s="14">
        <f>+D29</f>
        <v>8904</v>
      </c>
      <c r="K29" s="14">
        <f>+E29</f>
        <v>20000</v>
      </c>
      <c r="L29" s="14">
        <f>+F29</f>
        <v>28904</v>
      </c>
      <c r="M29" s="39" t="s">
        <v>144</v>
      </c>
    </row>
    <row r="30" spans="1:13" ht="45.6" x14ac:dyDescent="0.3">
      <c r="A30" s="9"/>
      <c r="B30" s="9" t="s">
        <v>47</v>
      </c>
      <c r="C30" s="9" t="s">
        <v>48</v>
      </c>
      <c r="D30" s="10">
        <v>550</v>
      </c>
      <c r="E30" s="10">
        <v>10</v>
      </c>
      <c r="F30" s="11">
        <f t="shared" ref="F30:F45" si="3">D30*E30</f>
        <v>5500</v>
      </c>
      <c r="G30" s="12" t="s">
        <v>17</v>
      </c>
      <c r="H30" s="13">
        <f t="shared" si="0"/>
        <v>5500</v>
      </c>
      <c r="I30" s="13">
        <f t="shared" si="1"/>
        <v>5500</v>
      </c>
      <c r="J30" s="15">
        <v>500</v>
      </c>
      <c r="K30" s="15">
        <v>32</v>
      </c>
      <c r="L30" s="15">
        <f>+K30*J30</f>
        <v>16000</v>
      </c>
      <c r="M30" s="39" t="s">
        <v>144</v>
      </c>
    </row>
    <row r="31" spans="1:13" ht="30.6" x14ac:dyDescent="0.3">
      <c r="A31" s="9"/>
      <c r="B31" s="9" t="s">
        <v>49</v>
      </c>
      <c r="C31" s="9" t="s">
        <v>50</v>
      </c>
      <c r="D31" s="10">
        <v>12000</v>
      </c>
      <c r="E31" s="10">
        <v>3</v>
      </c>
      <c r="F31" s="11">
        <f t="shared" si="3"/>
        <v>36000</v>
      </c>
      <c r="G31" s="12"/>
      <c r="H31" s="13">
        <f t="shared" si="0"/>
        <v>0</v>
      </c>
      <c r="I31" s="13">
        <f t="shared" si="1"/>
        <v>25000</v>
      </c>
      <c r="J31" s="15">
        <v>15000</v>
      </c>
      <c r="K31" s="15">
        <v>7</v>
      </c>
      <c r="L31" s="15">
        <f>+K31*J31</f>
        <v>105000</v>
      </c>
      <c r="M31" s="39" t="s">
        <v>144</v>
      </c>
    </row>
    <row r="32" spans="1:13" ht="45.6" x14ac:dyDescent="0.3">
      <c r="A32" s="9"/>
      <c r="B32" s="9" t="s">
        <v>51</v>
      </c>
      <c r="C32" s="9" t="s">
        <v>52</v>
      </c>
      <c r="D32" s="10">
        <v>15000</v>
      </c>
      <c r="E32" s="10">
        <v>2</v>
      </c>
      <c r="F32" s="11">
        <f t="shared" si="3"/>
        <v>30000</v>
      </c>
      <c r="G32" s="12"/>
      <c r="H32" s="13">
        <f t="shared" si="0"/>
        <v>0</v>
      </c>
      <c r="I32" s="13">
        <f t="shared" si="1"/>
        <v>25000</v>
      </c>
      <c r="J32" s="15">
        <v>5000</v>
      </c>
      <c r="K32" s="15">
        <v>1</v>
      </c>
      <c r="L32" s="15">
        <f>+K32*J32</f>
        <v>5000</v>
      </c>
      <c r="M32" s="39" t="s">
        <v>144</v>
      </c>
    </row>
    <row r="33" spans="1:13" ht="30.6" x14ac:dyDescent="0.3">
      <c r="A33" s="9"/>
      <c r="B33" s="9" t="s">
        <v>53</v>
      </c>
      <c r="C33" s="9" t="s">
        <v>54</v>
      </c>
      <c r="D33" s="10">
        <v>2800</v>
      </c>
      <c r="E33" s="10">
        <v>3</v>
      </c>
      <c r="F33" s="11">
        <f t="shared" si="3"/>
        <v>8400</v>
      </c>
      <c r="G33" s="12"/>
      <c r="H33" s="13">
        <f t="shared" si="0"/>
        <v>0</v>
      </c>
      <c r="I33" s="13">
        <f t="shared" si="1"/>
        <v>8400</v>
      </c>
      <c r="J33" s="15">
        <f>+D33</f>
        <v>2800</v>
      </c>
      <c r="K33" s="15">
        <v>1</v>
      </c>
      <c r="L33" s="15">
        <f>+J33*K33</f>
        <v>2800</v>
      </c>
      <c r="M33" s="39" t="s">
        <v>144</v>
      </c>
    </row>
    <row r="34" spans="1:13" ht="22.2" customHeight="1" x14ac:dyDescent="0.3">
      <c r="A34" s="9"/>
      <c r="B34" s="9" t="s">
        <v>55</v>
      </c>
      <c r="C34" s="9" t="s">
        <v>56</v>
      </c>
      <c r="D34" s="10">
        <v>2700</v>
      </c>
      <c r="E34" s="10">
        <v>28</v>
      </c>
      <c r="F34" s="11">
        <f t="shared" si="3"/>
        <v>75600</v>
      </c>
      <c r="G34" s="12" t="s">
        <v>17</v>
      </c>
      <c r="H34" s="13">
        <f t="shared" si="0"/>
        <v>75600</v>
      </c>
      <c r="I34" s="13">
        <f t="shared" si="1"/>
        <v>25000</v>
      </c>
      <c r="J34" s="14">
        <f>+D34</f>
        <v>2700</v>
      </c>
      <c r="K34" s="14">
        <f>+E34</f>
        <v>28</v>
      </c>
      <c r="L34" s="14">
        <f>+F34</f>
        <v>75600</v>
      </c>
      <c r="M34" s="39" t="s">
        <v>144</v>
      </c>
    </row>
    <row r="35" spans="1:13" ht="22.2" customHeight="1" x14ac:dyDescent="0.3">
      <c r="A35" s="9"/>
      <c r="B35" s="9" t="s">
        <v>57</v>
      </c>
      <c r="C35" s="9" t="s">
        <v>36</v>
      </c>
      <c r="D35" s="10">
        <v>41210</v>
      </c>
      <c r="E35" s="10">
        <v>1</v>
      </c>
      <c r="F35" s="11">
        <f t="shared" si="3"/>
        <v>41210</v>
      </c>
      <c r="G35" s="12"/>
      <c r="H35" s="13">
        <f t="shared" si="0"/>
        <v>0</v>
      </c>
      <c r="I35" s="13">
        <f t="shared" si="1"/>
        <v>25000</v>
      </c>
      <c r="J35" s="14">
        <f>+D35</f>
        <v>41210</v>
      </c>
      <c r="K35" s="14">
        <f>+E35</f>
        <v>1</v>
      </c>
      <c r="L35" s="14">
        <f>+F35</f>
        <v>41210</v>
      </c>
      <c r="M35" s="39" t="s">
        <v>144</v>
      </c>
    </row>
    <row r="36" spans="1:13" ht="75.599999999999994" x14ac:dyDescent="0.3">
      <c r="A36" s="9"/>
      <c r="B36" s="9" t="s">
        <v>58</v>
      </c>
      <c r="C36" s="9" t="s">
        <v>59</v>
      </c>
      <c r="D36" s="10">
        <v>45000</v>
      </c>
      <c r="E36" s="10">
        <v>2</v>
      </c>
      <c r="F36" s="11">
        <f t="shared" si="3"/>
        <v>90000</v>
      </c>
      <c r="G36" s="12" t="s">
        <v>17</v>
      </c>
      <c r="H36" s="13">
        <f t="shared" si="0"/>
        <v>90000</v>
      </c>
      <c r="I36" s="13">
        <f t="shared" si="1"/>
        <v>25000</v>
      </c>
      <c r="J36" s="15">
        <f>+D36</f>
        <v>45000</v>
      </c>
      <c r="K36" s="15">
        <v>12</v>
      </c>
      <c r="L36" s="15">
        <f t="shared" ref="L36:L45" si="4">+J36*K36</f>
        <v>540000</v>
      </c>
      <c r="M36" s="39" t="s">
        <v>144</v>
      </c>
    </row>
    <row r="37" spans="1:13" ht="150.6" x14ac:dyDescent="0.3">
      <c r="A37" s="9"/>
      <c r="B37" s="25" t="s">
        <v>83</v>
      </c>
      <c r="C37" s="25" t="s">
        <v>84</v>
      </c>
      <c r="D37" s="10"/>
      <c r="E37" s="10"/>
      <c r="F37" s="11">
        <f t="shared" si="3"/>
        <v>0</v>
      </c>
      <c r="G37" s="12"/>
      <c r="H37" s="13">
        <f t="shared" si="0"/>
        <v>0</v>
      </c>
      <c r="I37" s="13">
        <f t="shared" si="1"/>
        <v>0</v>
      </c>
      <c r="J37" s="15">
        <v>100</v>
      </c>
      <c r="K37" s="15">
        <v>2500</v>
      </c>
      <c r="L37" s="15">
        <f t="shared" si="4"/>
        <v>250000</v>
      </c>
      <c r="M37" s="39" t="s">
        <v>144</v>
      </c>
    </row>
    <row r="38" spans="1:13" ht="28.2" x14ac:dyDescent="0.3">
      <c r="A38" s="9"/>
      <c r="B38" s="26" t="s">
        <v>85</v>
      </c>
      <c r="C38" s="25" t="s">
        <v>86</v>
      </c>
      <c r="D38" s="10"/>
      <c r="E38" s="10"/>
      <c r="F38" s="11">
        <f t="shared" si="3"/>
        <v>0</v>
      </c>
      <c r="G38" s="12"/>
      <c r="H38" s="13">
        <f t="shared" si="0"/>
        <v>0</v>
      </c>
      <c r="I38" s="13">
        <f t="shared" si="1"/>
        <v>0</v>
      </c>
      <c r="J38" s="15">
        <v>500</v>
      </c>
      <c r="K38" s="15">
        <v>1</v>
      </c>
      <c r="L38" s="15">
        <f t="shared" si="4"/>
        <v>500</v>
      </c>
      <c r="M38" s="39" t="s">
        <v>144</v>
      </c>
    </row>
    <row r="39" spans="1:13" ht="28.2" x14ac:dyDescent="0.3">
      <c r="A39" s="9"/>
      <c r="B39" s="26" t="s">
        <v>87</v>
      </c>
      <c r="C39" s="25" t="s">
        <v>88</v>
      </c>
      <c r="D39" s="10"/>
      <c r="E39" s="10"/>
      <c r="F39" s="11">
        <f t="shared" si="3"/>
        <v>0</v>
      </c>
      <c r="G39" s="12"/>
      <c r="H39" s="13">
        <f t="shared" si="0"/>
        <v>0</v>
      </c>
      <c r="I39" s="13">
        <f t="shared" si="1"/>
        <v>0</v>
      </c>
      <c r="J39" s="15">
        <v>1000</v>
      </c>
      <c r="K39" s="15">
        <v>2</v>
      </c>
      <c r="L39" s="15">
        <f t="shared" si="4"/>
        <v>2000</v>
      </c>
      <c r="M39" s="39" t="s">
        <v>144</v>
      </c>
    </row>
    <row r="40" spans="1:13" ht="42" x14ac:dyDescent="0.3">
      <c r="A40" s="9"/>
      <c r="B40" s="26" t="s">
        <v>89</v>
      </c>
      <c r="C40" s="25" t="s">
        <v>90</v>
      </c>
      <c r="D40" s="10"/>
      <c r="E40" s="10"/>
      <c r="F40" s="11">
        <f t="shared" si="3"/>
        <v>0</v>
      </c>
      <c r="G40" s="12"/>
      <c r="H40" s="13">
        <f t="shared" si="0"/>
        <v>0</v>
      </c>
      <c r="I40" s="13">
        <f t="shared" si="1"/>
        <v>0</v>
      </c>
      <c r="J40" s="15">
        <v>250</v>
      </c>
      <c r="K40" s="15">
        <v>21</v>
      </c>
      <c r="L40" s="15">
        <f t="shared" si="4"/>
        <v>5250</v>
      </c>
      <c r="M40" s="39" t="s">
        <v>144</v>
      </c>
    </row>
    <row r="41" spans="1:13" ht="15.6" x14ac:dyDescent="0.3">
      <c r="A41" s="9"/>
      <c r="B41" s="26" t="s">
        <v>91</v>
      </c>
      <c r="C41" s="25" t="s">
        <v>92</v>
      </c>
      <c r="D41" s="10"/>
      <c r="E41" s="10"/>
      <c r="F41" s="11">
        <f t="shared" si="3"/>
        <v>0</v>
      </c>
      <c r="G41" s="12"/>
      <c r="H41" s="13">
        <f t="shared" si="0"/>
        <v>0</v>
      </c>
      <c r="I41" s="13">
        <f t="shared" si="1"/>
        <v>0</v>
      </c>
      <c r="J41" s="15">
        <v>1000</v>
      </c>
      <c r="K41" s="15">
        <v>30</v>
      </c>
      <c r="L41" s="15">
        <f t="shared" si="4"/>
        <v>30000</v>
      </c>
      <c r="M41" s="39" t="s">
        <v>144</v>
      </c>
    </row>
    <row r="42" spans="1:13" ht="42" x14ac:dyDescent="0.3">
      <c r="A42" s="9"/>
      <c r="B42" s="26" t="s">
        <v>93</v>
      </c>
      <c r="C42" s="25" t="s">
        <v>94</v>
      </c>
      <c r="D42" s="10"/>
      <c r="E42" s="10"/>
      <c r="F42" s="11">
        <f t="shared" si="3"/>
        <v>0</v>
      </c>
      <c r="G42" s="12" t="s">
        <v>17</v>
      </c>
      <c r="H42" s="13">
        <f t="shared" ref="H42:H73" si="5">IF(G42="Y",F42,0)</f>
        <v>0</v>
      </c>
      <c r="I42" s="13">
        <f t="shared" si="1"/>
        <v>0</v>
      </c>
      <c r="J42" s="27">
        <v>1400</v>
      </c>
      <c r="K42" s="27">
        <v>1</v>
      </c>
      <c r="L42" s="15">
        <f t="shared" si="4"/>
        <v>1400</v>
      </c>
      <c r="M42" s="39" t="s">
        <v>144</v>
      </c>
    </row>
    <row r="43" spans="1:13" ht="28.2" x14ac:dyDescent="0.3">
      <c r="A43" s="9"/>
      <c r="B43" s="26" t="s">
        <v>95</v>
      </c>
      <c r="C43" s="25" t="s">
        <v>96</v>
      </c>
      <c r="D43" s="10"/>
      <c r="E43" s="10"/>
      <c r="F43" s="11">
        <f t="shared" si="3"/>
        <v>0</v>
      </c>
      <c r="G43" s="12" t="s">
        <v>17</v>
      </c>
      <c r="H43" s="13">
        <f t="shared" si="5"/>
        <v>0</v>
      </c>
      <c r="I43" s="13">
        <f t="shared" si="1"/>
        <v>0</v>
      </c>
      <c r="J43" s="27">
        <v>1815</v>
      </c>
      <c r="K43" s="27">
        <v>1</v>
      </c>
      <c r="L43" s="15">
        <f t="shared" si="4"/>
        <v>1815</v>
      </c>
      <c r="M43" s="39" t="s">
        <v>144</v>
      </c>
    </row>
    <row r="44" spans="1:13" ht="28.2" x14ac:dyDescent="0.3">
      <c r="A44" s="9"/>
      <c r="B44" s="26" t="s">
        <v>97</v>
      </c>
      <c r="C44" s="25" t="s">
        <v>98</v>
      </c>
      <c r="D44" s="10"/>
      <c r="E44" s="10"/>
      <c r="F44" s="11">
        <f t="shared" si="3"/>
        <v>0</v>
      </c>
      <c r="G44" s="12"/>
      <c r="H44" s="13">
        <f t="shared" si="5"/>
        <v>0</v>
      </c>
      <c r="I44" s="13">
        <f t="shared" si="1"/>
        <v>0</v>
      </c>
      <c r="J44" s="27">
        <v>600</v>
      </c>
      <c r="K44" s="27">
        <v>15</v>
      </c>
      <c r="L44" s="15">
        <f t="shared" si="4"/>
        <v>9000</v>
      </c>
      <c r="M44" s="39" t="s">
        <v>144</v>
      </c>
    </row>
    <row r="45" spans="1:13" ht="28.2" x14ac:dyDescent="0.3">
      <c r="A45" s="9"/>
      <c r="B45" s="26" t="s">
        <v>99</v>
      </c>
      <c r="C45" s="25" t="s">
        <v>100</v>
      </c>
      <c r="D45" s="10"/>
      <c r="E45" s="10"/>
      <c r="F45" s="11">
        <f t="shared" si="3"/>
        <v>0</v>
      </c>
      <c r="G45" s="12"/>
      <c r="H45" s="13">
        <f t="shared" si="5"/>
        <v>0</v>
      </c>
      <c r="I45" s="13">
        <f t="shared" si="1"/>
        <v>0</v>
      </c>
      <c r="J45" s="27">
        <v>200</v>
      </c>
      <c r="K45" s="27">
        <v>20</v>
      </c>
      <c r="L45" s="15">
        <f t="shared" si="4"/>
        <v>4000</v>
      </c>
      <c r="M45" s="39" t="s">
        <v>144</v>
      </c>
    </row>
    <row r="46" spans="1:13" ht="45.6" x14ac:dyDescent="0.3">
      <c r="A46" s="9"/>
      <c r="B46" s="9" t="s">
        <v>15</v>
      </c>
      <c r="C46" s="9" t="s">
        <v>16</v>
      </c>
      <c r="D46" s="10"/>
      <c r="E46" s="10"/>
      <c r="F46" s="11">
        <v>12000</v>
      </c>
      <c r="G46" s="12" t="s">
        <v>17</v>
      </c>
      <c r="H46" s="13">
        <f t="shared" si="5"/>
        <v>12000</v>
      </c>
      <c r="I46" s="13">
        <f t="shared" ref="I46" si="6">IF(F46&gt;25000,25000,IF(F46&lt;=25000,F46))</f>
        <v>12000</v>
      </c>
      <c r="J46" s="14">
        <f>+D46</f>
        <v>0</v>
      </c>
      <c r="K46" s="14">
        <f>+E46</f>
        <v>0</v>
      </c>
      <c r="L46" s="14">
        <f>+F46</f>
        <v>12000</v>
      </c>
      <c r="M46" s="39" t="s">
        <v>144</v>
      </c>
    </row>
    <row r="47" spans="1:13" ht="42" x14ac:dyDescent="0.3">
      <c r="A47" s="9"/>
      <c r="B47" s="26" t="s">
        <v>101</v>
      </c>
      <c r="C47" s="25" t="s">
        <v>102</v>
      </c>
      <c r="D47" s="10"/>
      <c r="E47" s="10"/>
      <c r="F47" s="11">
        <f t="shared" ref="F47:F76" si="7">D47*E47</f>
        <v>0</v>
      </c>
      <c r="G47" s="12"/>
      <c r="H47" s="13">
        <f t="shared" si="5"/>
        <v>0</v>
      </c>
      <c r="I47" s="13">
        <f>IF(F47&gt;25000,25000,IF(F47&lt;=25000,F47))</f>
        <v>0</v>
      </c>
      <c r="J47" s="27">
        <v>52555</v>
      </c>
      <c r="K47" s="27">
        <v>1</v>
      </c>
      <c r="L47" s="15">
        <f t="shared" ref="L47:L60" si="8">+J47*K47</f>
        <v>52555</v>
      </c>
      <c r="M47" s="39" t="s">
        <v>144</v>
      </c>
    </row>
    <row r="48" spans="1:13" ht="30.6" x14ac:dyDescent="0.3">
      <c r="A48" s="9"/>
      <c r="B48" s="26" t="s">
        <v>103</v>
      </c>
      <c r="C48" s="25" t="s">
        <v>104</v>
      </c>
      <c r="D48" s="10"/>
      <c r="E48" s="10"/>
      <c r="F48" s="11">
        <f t="shared" si="7"/>
        <v>0</v>
      </c>
      <c r="G48" s="12"/>
      <c r="H48" s="13">
        <f t="shared" si="5"/>
        <v>0</v>
      </c>
      <c r="I48" s="13">
        <v>0</v>
      </c>
      <c r="J48" s="27">
        <v>100</v>
      </c>
      <c r="K48" s="27">
        <v>6</v>
      </c>
      <c r="L48" s="15">
        <f t="shared" si="8"/>
        <v>600</v>
      </c>
      <c r="M48" s="39" t="s">
        <v>144</v>
      </c>
    </row>
    <row r="49" spans="1:15" ht="28.2" x14ac:dyDescent="0.3">
      <c r="A49" s="9"/>
      <c r="B49" s="26" t="s">
        <v>105</v>
      </c>
      <c r="C49" s="25" t="s">
        <v>106</v>
      </c>
      <c r="D49" s="10"/>
      <c r="E49" s="10"/>
      <c r="F49" s="11">
        <f t="shared" si="7"/>
        <v>0</v>
      </c>
      <c r="G49" s="12"/>
      <c r="H49" s="13">
        <f t="shared" si="5"/>
        <v>0</v>
      </c>
      <c r="I49" s="13">
        <f t="shared" ref="I49:I76" si="9">IF(F49&gt;25000,25000,IF(F49&lt;=25000,F49))</f>
        <v>0</v>
      </c>
      <c r="J49" s="27">
        <v>3000</v>
      </c>
      <c r="K49" s="27">
        <v>1</v>
      </c>
      <c r="L49" s="15">
        <f t="shared" si="8"/>
        <v>3000</v>
      </c>
      <c r="M49" s="39" t="s">
        <v>144</v>
      </c>
    </row>
    <row r="50" spans="1:15" ht="42" x14ac:dyDescent="0.3">
      <c r="A50" s="9"/>
      <c r="B50" s="26" t="s">
        <v>107</v>
      </c>
      <c r="C50" s="29" t="s">
        <v>108</v>
      </c>
      <c r="D50" s="10"/>
      <c r="E50" s="10"/>
      <c r="F50" s="11">
        <f t="shared" si="7"/>
        <v>0</v>
      </c>
      <c r="G50" s="12"/>
      <c r="H50" s="13">
        <f t="shared" si="5"/>
        <v>0</v>
      </c>
      <c r="I50" s="13">
        <f t="shared" si="9"/>
        <v>0</v>
      </c>
      <c r="J50" s="27">
        <v>600</v>
      </c>
      <c r="K50" s="27">
        <v>70</v>
      </c>
      <c r="L50" s="15">
        <f t="shared" si="8"/>
        <v>42000</v>
      </c>
      <c r="M50" s="39" t="s">
        <v>144</v>
      </c>
    </row>
    <row r="51" spans="1:15" ht="42" x14ac:dyDescent="0.3">
      <c r="A51" s="9"/>
      <c r="B51" s="26" t="s">
        <v>109</v>
      </c>
      <c r="C51" s="25" t="s">
        <v>110</v>
      </c>
      <c r="D51" s="10"/>
      <c r="E51" s="10"/>
      <c r="F51" s="11">
        <f t="shared" si="7"/>
        <v>0</v>
      </c>
      <c r="G51" s="12"/>
      <c r="H51" s="13">
        <f t="shared" si="5"/>
        <v>0</v>
      </c>
      <c r="I51" s="13">
        <f t="shared" si="9"/>
        <v>0</v>
      </c>
      <c r="J51" s="27">
        <v>1400</v>
      </c>
      <c r="K51" s="27">
        <v>2</v>
      </c>
      <c r="L51" s="15">
        <f t="shared" si="8"/>
        <v>2800</v>
      </c>
      <c r="M51" s="39" t="s">
        <v>144</v>
      </c>
    </row>
    <row r="52" spans="1:15" ht="42" x14ac:dyDescent="0.3">
      <c r="A52" s="9"/>
      <c r="B52" s="26" t="s">
        <v>111</v>
      </c>
      <c r="C52" s="25" t="s">
        <v>112</v>
      </c>
      <c r="D52" s="10"/>
      <c r="E52" s="10"/>
      <c r="F52" s="11">
        <f t="shared" si="7"/>
        <v>0</v>
      </c>
      <c r="G52" s="12"/>
      <c r="H52" s="13">
        <f t="shared" si="5"/>
        <v>0</v>
      </c>
      <c r="I52" s="13">
        <f t="shared" si="9"/>
        <v>0</v>
      </c>
      <c r="J52" s="27">
        <v>1000</v>
      </c>
      <c r="K52" s="27">
        <v>40</v>
      </c>
      <c r="L52" s="15">
        <f t="shared" si="8"/>
        <v>40000</v>
      </c>
      <c r="M52" s="39" t="s">
        <v>144</v>
      </c>
    </row>
    <row r="53" spans="1:15" ht="30.6" x14ac:dyDescent="0.3">
      <c r="A53" s="9"/>
      <c r="B53" s="26" t="s">
        <v>113</v>
      </c>
      <c r="C53" s="25" t="s">
        <v>114</v>
      </c>
      <c r="D53" s="10"/>
      <c r="E53" s="10"/>
      <c r="F53" s="11">
        <f t="shared" si="7"/>
        <v>0</v>
      </c>
      <c r="G53" s="12" t="s">
        <v>17</v>
      </c>
      <c r="H53" s="13">
        <f t="shared" si="5"/>
        <v>0</v>
      </c>
      <c r="I53" s="13">
        <f t="shared" si="9"/>
        <v>0</v>
      </c>
      <c r="J53" s="27">
        <v>2500</v>
      </c>
      <c r="K53" s="27">
        <v>1</v>
      </c>
      <c r="L53" s="15">
        <f t="shared" si="8"/>
        <v>2500</v>
      </c>
      <c r="M53" s="39" t="s">
        <v>144</v>
      </c>
    </row>
    <row r="54" spans="1:15" ht="30.6" x14ac:dyDescent="0.3">
      <c r="A54" s="9"/>
      <c r="B54" s="26" t="s">
        <v>115</v>
      </c>
      <c r="C54" s="25" t="s">
        <v>116</v>
      </c>
      <c r="D54" s="10"/>
      <c r="E54" s="10"/>
      <c r="F54" s="11">
        <f t="shared" si="7"/>
        <v>0</v>
      </c>
      <c r="G54" s="12" t="s">
        <v>17</v>
      </c>
      <c r="H54" s="13">
        <f t="shared" si="5"/>
        <v>0</v>
      </c>
      <c r="I54" s="13">
        <f t="shared" si="9"/>
        <v>0</v>
      </c>
      <c r="J54" s="27">
        <v>999</v>
      </c>
      <c r="K54" s="27">
        <v>1</v>
      </c>
      <c r="L54" s="15">
        <f t="shared" si="8"/>
        <v>999</v>
      </c>
      <c r="M54" s="39" t="s">
        <v>144</v>
      </c>
    </row>
    <row r="55" spans="1:15" ht="42" x14ac:dyDescent="0.3">
      <c r="A55" s="9"/>
      <c r="B55" s="26" t="s">
        <v>117</v>
      </c>
      <c r="C55" s="25" t="s">
        <v>118</v>
      </c>
      <c r="D55" s="10"/>
      <c r="E55" s="10"/>
      <c r="F55" s="11">
        <f t="shared" si="7"/>
        <v>0</v>
      </c>
      <c r="G55" s="12" t="s">
        <v>17</v>
      </c>
      <c r="H55" s="13">
        <f t="shared" si="5"/>
        <v>0</v>
      </c>
      <c r="I55" s="13">
        <f t="shared" si="9"/>
        <v>0</v>
      </c>
      <c r="J55" s="27">
        <v>1025</v>
      </c>
      <c r="K55" s="27">
        <v>1</v>
      </c>
      <c r="L55" s="15">
        <f t="shared" si="8"/>
        <v>1025</v>
      </c>
      <c r="M55" s="39" t="s">
        <v>144</v>
      </c>
    </row>
    <row r="56" spans="1:15" ht="42" x14ac:dyDescent="0.3">
      <c r="A56" s="9"/>
      <c r="B56" s="26" t="s">
        <v>119</v>
      </c>
      <c r="C56" s="25" t="s">
        <v>120</v>
      </c>
      <c r="D56" s="10"/>
      <c r="E56" s="10"/>
      <c r="F56" s="11">
        <f t="shared" si="7"/>
        <v>0</v>
      </c>
      <c r="G56" s="12"/>
      <c r="H56" s="13">
        <f t="shared" si="5"/>
        <v>0</v>
      </c>
      <c r="I56" s="13">
        <f t="shared" si="9"/>
        <v>0</v>
      </c>
      <c r="J56" s="27">
        <v>8817</v>
      </c>
      <c r="K56" s="27">
        <v>5</v>
      </c>
      <c r="L56" s="15">
        <f t="shared" si="8"/>
        <v>44085</v>
      </c>
      <c r="M56" s="39" t="s">
        <v>144</v>
      </c>
    </row>
    <row r="57" spans="1:15" ht="30.6" x14ac:dyDescent="0.3">
      <c r="A57" s="9"/>
      <c r="B57" s="26" t="s">
        <v>121</v>
      </c>
      <c r="C57" s="25" t="s">
        <v>122</v>
      </c>
      <c r="D57" s="10"/>
      <c r="E57" s="10"/>
      <c r="F57" s="11">
        <f t="shared" si="7"/>
        <v>0</v>
      </c>
      <c r="G57" s="12" t="s">
        <v>17</v>
      </c>
      <c r="H57" s="13">
        <f t="shared" si="5"/>
        <v>0</v>
      </c>
      <c r="I57" s="13">
        <f t="shared" si="9"/>
        <v>0</v>
      </c>
      <c r="J57" s="27">
        <v>1100</v>
      </c>
      <c r="K57" s="27">
        <v>2</v>
      </c>
      <c r="L57" s="15">
        <f t="shared" si="8"/>
        <v>2200</v>
      </c>
      <c r="M57" s="39" t="s">
        <v>144</v>
      </c>
    </row>
    <row r="58" spans="1:15" ht="28.2" x14ac:dyDescent="0.3">
      <c r="A58" s="9"/>
      <c r="B58" s="26" t="s">
        <v>123</v>
      </c>
      <c r="C58" s="25" t="s">
        <v>124</v>
      </c>
      <c r="D58" s="10"/>
      <c r="E58" s="10"/>
      <c r="F58" s="11">
        <f t="shared" si="7"/>
        <v>0</v>
      </c>
      <c r="G58" s="12"/>
      <c r="H58" s="13">
        <f t="shared" si="5"/>
        <v>0</v>
      </c>
      <c r="I58" s="13">
        <f t="shared" si="9"/>
        <v>0</v>
      </c>
      <c r="J58" s="27">
        <v>500</v>
      </c>
      <c r="K58" s="27">
        <v>1</v>
      </c>
      <c r="L58" s="15">
        <f t="shared" si="8"/>
        <v>500</v>
      </c>
      <c r="M58" s="39" t="s">
        <v>144</v>
      </c>
    </row>
    <row r="59" spans="1:15" ht="30.6" x14ac:dyDescent="0.3">
      <c r="A59" s="9"/>
      <c r="B59" s="26" t="s">
        <v>125</v>
      </c>
      <c r="C59" s="25" t="s">
        <v>126</v>
      </c>
      <c r="D59" s="10"/>
      <c r="E59" s="10"/>
      <c r="F59" s="11">
        <f t="shared" si="7"/>
        <v>0</v>
      </c>
      <c r="G59" s="12"/>
      <c r="H59" s="13">
        <f t="shared" si="5"/>
        <v>0</v>
      </c>
      <c r="I59" s="13">
        <f t="shared" si="9"/>
        <v>0</v>
      </c>
      <c r="J59" s="27">
        <v>325</v>
      </c>
      <c r="K59" s="27">
        <v>4</v>
      </c>
      <c r="L59" s="15">
        <f t="shared" si="8"/>
        <v>1300</v>
      </c>
      <c r="M59" s="39" t="s">
        <v>144</v>
      </c>
    </row>
    <row r="60" spans="1:15" ht="55.8" x14ac:dyDescent="0.3">
      <c r="A60" s="9"/>
      <c r="B60" s="26" t="s">
        <v>127</v>
      </c>
      <c r="C60" s="25" t="s">
        <v>128</v>
      </c>
      <c r="D60" s="10"/>
      <c r="E60" s="10"/>
      <c r="F60" s="11">
        <f t="shared" si="7"/>
        <v>0</v>
      </c>
      <c r="G60" s="12" t="s">
        <v>17</v>
      </c>
      <c r="H60" s="13">
        <f t="shared" si="5"/>
        <v>0</v>
      </c>
      <c r="I60" s="13">
        <f t="shared" si="9"/>
        <v>0</v>
      </c>
      <c r="J60" s="27">
        <v>8000</v>
      </c>
      <c r="K60" s="27">
        <v>1</v>
      </c>
      <c r="L60" s="48">
        <f t="shared" si="8"/>
        <v>8000</v>
      </c>
      <c r="M60" s="41" t="s">
        <v>144</v>
      </c>
      <c r="N60" s="44">
        <f>SUM(L16:L60)</f>
        <v>2140663</v>
      </c>
    </row>
    <row r="61" spans="1:15" ht="15.6" x14ac:dyDescent="0.3">
      <c r="A61" s="9"/>
      <c r="B61" s="9" t="s">
        <v>60</v>
      </c>
      <c r="C61" s="9" t="s">
        <v>61</v>
      </c>
      <c r="D61" s="10">
        <v>275</v>
      </c>
      <c r="E61" s="10">
        <v>2000</v>
      </c>
      <c r="F61" s="11">
        <f t="shared" si="7"/>
        <v>550000</v>
      </c>
      <c r="G61" s="12"/>
      <c r="H61" s="13">
        <f t="shared" si="5"/>
        <v>0</v>
      </c>
      <c r="I61" s="13">
        <f t="shared" si="9"/>
        <v>25000</v>
      </c>
      <c r="J61" s="15">
        <v>500</v>
      </c>
      <c r="K61" s="15">
        <v>2838</v>
      </c>
      <c r="L61" s="15">
        <f>+K61*J61</f>
        <v>1419000</v>
      </c>
      <c r="M61" s="39" t="s">
        <v>147</v>
      </c>
      <c r="O61" s="28"/>
    </row>
    <row r="62" spans="1:15" ht="30.6" x14ac:dyDescent="0.3">
      <c r="A62" s="9"/>
      <c r="B62" s="26" t="s">
        <v>129</v>
      </c>
      <c r="C62" s="25" t="s">
        <v>130</v>
      </c>
      <c r="D62" s="10"/>
      <c r="E62" s="10"/>
      <c r="F62" s="11">
        <f t="shared" si="7"/>
        <v>0</v>
      </c>
      <c r="G62" s="12"/>
      <c r="H62" s="13">
        <f t="shared" si="5"/>
        <v>0</v>
      </c>
      <c r="I62" s="13">
        <f t="shared" si="9"/>
        <v>0</v>
      </c>
      <c r="J62" s="27">
        <v>80</v>
      </c>
      <c r="K62" s="27">
        <v>81</v>
      </c>
      <c r="L62" s="15">
        <f>+J62*K62</f>
        <v>6480</v>
      </c>
      <c r="M62" s="39" t="s">
        <v>147</v>
      </c>
    </row>
    <row r="63" spans="1:15" ht="42" x14ac:dyDescent="0.3">
      <c r="A63" s="9"/>
      <c r="B63" s="26" t="s">
        <v>131</v>
      </c>
      <c r="C63" s="25" t="s">
        <v>132</v>
      </c>
      <c r="D63" s="10"/>
      <c r="E63" s="10"/>
      <c r="F63" s="11">
        <f t="shared" si="7"/>
        <v>0</v>
      </c>
      <c r="G63" s="12" t="s">
        <v>17</v>
      </c>
      <c r="H63" s="13">
        <f t="shared" si="5"/>
        <v>0</v>
      </c>
      <c r="I63" s="13">
        <f t="shared" si="9"/>
        <v>0</v>
      </c>
      <c r="J63" s="27">
        <v>15470</v>
      </c>
      <c r="K63" s="27">
        <v>1</v>
      </c>
      <c r="L63" s="15">
        <f>+J63*K63</f>
        <v>15470</v>
      </c>
      <c r="M63" s="39" t="s">
        <v>147</v>
      </c>
    </row>
    <row r="64" spans="1:15" ht="45.6" x14ac:dyDescent="0.3">
      <c r="A64" s="9"/>
      <c r="B64" s="26" t="s">
        <v>133</v>
      </c>
      <c r="C64" s="25" t="s">
        <v>134</v>
      </c>
      <c r="D64" s="10"/>
      <c r="E64" s="10"/>
      <c r="F64" s="11">
        <f t="shared" si="7"/>
        <v>0</v>
      </c>
      <c r="G64" s="12"/>
      <c r="H64" s="13">
        <f t="shared" si="5"/>
        <v>0</v>
      </c>
      <c r="I64" s="13">
        <f t="shared" si="9"/>
        <v>0</v>
      </c>
      <c r="J64" s="27">
        <v>28211</v>
      </c>
      <c r="K64" s="27">
        <v>1</v>
      </c>
      <c r="L64" s="15">
        <f>+J64*K64</f>
        <v>28211</v>
      </c>
      <c r="M64" s="39" t="s">
        <v>147</v>
      </c>
    </row>
    <row r="65" spans="1:15" ht="42" x14ac:dyDescent="0.3">
      <c r="A65" s="9"/>
      <c r="B65" s="26" t="s">
        <v>135</v>
      </c>
      <c r="C65" s="25" t="s">
        <v>136</v>
      </c>
      <c r="D65" s="10"/>
      <c r="E65" s="10"/>
      <c r="F65" s="11">
        <f t="shared" si="7"/>
        <v>0</v>
      </c>
      <c r="G65" s="12"/>
      <c r="H65" s="13">
        <f t="shared" si="5"/>
        <v>0</v>
      </c>
      <c r="I65" s="13">
        <f t="shared" si="9"/>
        <v>0</v>
      </c>
      <c r="J65" s="27">
        <v>250</v>
      </c>
      <c r="K65" s="27">
        <v>181</v>
      </c>
      <c r="L65" s="48">
        <f>+J65*K65</f>
        <v>45250</v>
      </c>
      <c r="M65" s="41" t="s">
        <v>147</v>
      </c>
      <c r="N65" s="44">
        <f>SUM(L61:L65)</f>
        <v>1514411</v>
      </c>
    </row>
    <row r="66" spans="1:15" ht="105.6" x14ac:dyDescent="0.3">
      <c r="A66" s="9"/>
      <c r="B66" s="25" t="s">
        <v>68</v>
      </c>
      <c r="C66" s="25" t="s">
        <v>69</v>
      </c>
      <c r="D66" s="10"/>
      <c r="E66" s="10"/>
      <c r="F66" s="11">
        <f t="shared" si="7"/>
        <v>0</v>
      </c>
      <c r="G66" s="12"/>
      <c r="H66" s="13">
        <f t="shared" si="5"/>
        <v>0</v>
      </c>
      <c r="I66" s="13">
        <f t="shared" si="9"/>
        <v>0</v>
      </c>
      <c r="J66" s="15">
        <v>3765374</v>
      </c>
      <c r="K66" s="15">
        <v>1</v>
      </c>
      <c r="L66" s="15">
        <f>3377000+388374</f>
        <v>3765374</v>
      </c>
      <c r="M66" s="39" t="s">
        <v>149</v>
      </c>
      <c r="O66" s="28"/>
    </row>
    <row r="67" spans="1:15" ht="135.6" x14ac:dyDescent="0.3">
      <c r="A67" s="9"/>
      <c r="B67" s="25" t="s">
        <v>70</v>
      </c>
      <c r="C67" s="25" t="s">
        <v>71</v>
      </c>
      <c r="D67" s="10"/>
      <c r="E67" s="10"/>
      <c r="F67" s="11">
        <f t="shared" si="7"/>
        <v>0</v>
      </c>
      <c r="G67" s="12"/>
      <c r="H67" s="13">
        <f t="shared" si="5"/>
        <v>0</v>
      </c>
      <c r="I67" s="13">
        <f t="shared" si="9"/>
        <v>0</v>
      </c>
      <c r="J67" s="15">
        <v>265725</v>
      </c>
      <c r="K67" s="15">
        <v>1</v>
      </c>
      <c r="L67" s="15">
        <f>235725+30000</f>
        <v>265725</v>
      </c>
      <c r="M67" s="39" t="s">
        <v>149</v>
      </c>
    </row>
    <row r="68" spans="1:15" ht="120.6" x14ac:dyDescent="0.3">
      <c r="A68" s="9"/>
      <c r="B68" s="25" t="s">
        <v>72</v>
      </c>
      <c r="C68" s="25" t="s">
        <v>63</v>
      </c>
      <c r="D68" s="10"/>
      <c r="E68" s="10"/>
      <c r="F68" s="11">
        <f t="shared" si="7"/>
        <v>0</v>
      </c>
      <c r="G68" s="12"/>
      <c r="H68" s="13">
        <f t="shared" si="5"/>
        <v>0</v>
      </c>
      <c r="I68" s="13">
        <f t="shared" si="9"/>
        <v>0</v>
      </c>
      <c r="J68" s="15">
        <v>358710</v>
      </c>
      <c r="K68" s="15">
        <v>1</v>
      </c>
      <c r="L68" s="15">
        <f>338710+20000</f>
        <v>358710</v>
      </c>
      <c r="M68" s="39" t="s">
        <v>149</v>
      </c>
    </row>
    <row r="69" spans="1:15" ht="120.6" x14ac:dyDescent="0.3">
      <c r="A69" s="9"/>
      <c r="B69" s="25" t="s">
        <v>73</v>
      </c>
      <c r="C69" s="25" t="s">
        <v>74</v>
      </c>
      <c r="D69" s="10"/>
      <c r="E69" s="10"/>
      <c r="F69" s="11">
        <f t="shared" si="7"/>
        <v>0</v>
      </c>
      <c r="G69" s="12"/>
      <c r="H69" s="13">
        <f t="shared" si="5"/>
        <v>0</v>
      </c>
      <c r="I69" s="13">
        <f t="shared" si="9"/>
        <v>0</v>
      </c>
      <c r="J69" s="15">
        <v>688282</v>
      </c>
      <c r="K69" s="15">
        <v>1</v>
      </c>
      <c r="L69" s="15">
        <v>688282</v>
      </c>
      <c r="M69" s="39" t="s">
        <v>149</v>
      </c>
    </row>
    <row r="70" spans="1:15" ht="120.6" x14ac:dyDescent="0.3">
      <c r="A70" s="9"/>
      <c r="B70" s="25" t="s">
        <v>75</v>
      </c>
      <c r="C70" s="25" t="s">
        <v>76</v>
      </c>
      <c r="D70" s="10"/>
      <c r="E70" s="10"/>
      <c r="F70" s="11">
        <f t="shared" si="7"/>
        <v>0</v>
      </c>
      <c r="G70" s="12"/>
      <c r="H70" s="13">
        <f t="shared" si="5"/>
        <v>0</v>
      </c>
      <c r="I70" s="13">
        <f t="shared" si="9"/>
        <v>0</v>
      </c>
      <c r="J70" s="15">
        <v>1277000</v>
      </c>
      <c r="K70" s="15">
        <v>1</v>
      </c>
      <c r="L70" s="15">
        <v>1277000</v>
      </c>
      <c r="M70" s="39" t="s">
        <v>149</v>
      </c>
    </row>
    <row r="71" spans="1:15" ht="120.6" x14ac:dyDescent="0.3">
      <c r="A71" s="9"/>
      <c r="B71" s="25" t="s">
        <v>77</v>
      </c>
      <c r="C71" s="25" t="s">
        <v>78</v>
      </c>
      <c r="D71" s="10"/>
      <c r="E71" s="10"/>
      <c r="F71" s="11">
        <f t="shared" si="7"/>
        <v>0</v>
      </c>
      <c r="G71" s="12"/>
      <c r="H71" s="13">
        <f t="shared" si="5"/>
        <v>0</v>
      </c>
      <c r="I71" s="13">
        <f t="shared" si="9"/>
        <v>0</v>
      </c>
      <c r="J71" s="15">
        <v>174144</v>
      </c>
      <c r="K71" s="15">
        <v>1</v>
      </c>
      <c r="L71" s="15">
        <v>174144</v>
      </c>
      <c r="M71" s="39" t="s">
        <v>149</v>
      </c>
    </row>
    <row r="72" spans="1:15" ht="150.6" x14ac:dyDescent="0.3">
      <c r="A72" s="9"/>
      <c r="B72" s="25" t="s">
        <v>79</v>
      </c>
      <c r="C72" s="25" t="s">
        <v>80</v>
      </c>
      <c r="D72" s="10"/>
      <c r="E72" s="10"/>
      <c r="F72" s="11">
        <f t="shared" si="7"/>
        <v>0</v>
      </c>
      <c r="G72" s="12"/>
      <c r="H72" s="13">
        <f t="shared" si="5"/>
        <v>0</v>
      </c>
      <c r="I72" s="13">
        <f t="shared" si="9"/>
        <v>0</v>
      </c>
      <c r="J72" s="15">
        <v>472507</v>
      </c>
      <c r="K72" s="15">
        <v>1</v>
      </c>
      <c r="L72" s="15">
        <v>472507.1</v>
      </c>
      <c r="M72" s="39" t="s">
        <v>149</v>
      </c>
    </row>
    <row r="73" spans="1:15" ht="135.6" x14ac:dyDescent="0.3">
      <c r="A73" s="9"/>
      <c r="B73" s="25" t="s">
        <v>81</v>
      </c>
      <c r="C73" s="25" t="s">
        <v>82</v>
      </c>
      <c r="D73" s="10"/>
      <c r="E73" s="10"/>
      <c r="F73" s="11">
        <f t="shared" si="7"/>
        <v>0</v>
      </c>
      <c r="G73" s="12"/>
      <c r="H73" s="13">
        <f t="shared" si="5"/>
        <v>0</v>
      </c>
      <c r="I73" s="13">
        <f t="shared" si="9"/>
        <v>0</v>
      </c>
      <c r="J73" s="15">
        <v>177784</v>
      </c>
      <c r="K73" s="15">
        <v>1</v>
      </c>
      <c r="L73" s="48">
        <v>177783.97</v>
      </c>
      <c r="M73" s="41" t="s">
        <v>149</v>
      </c>
      <c r="N73" s="44">
        <f>SUM(L66:L73)+1</f>
        <v>7179527.0699999994</v>
      </c>
    </row>
    <row r="74" spans="1:15" ht="15.6" x14ac:dyDescent="0.3">
      <c r="A74" s="9"/>
      <c r="B74" s="9"/>
      <c r="C74" s="9"/>
      <c r="D74" s="10"/>
      <c r="E74" s="10"/>
      <c r="F74" s="11">
        <f t="shared" si="7"/>
        <v>0</v>
      </c>
      <c r="G74" s="12"/>
      <c r="H74" s="13">
        <f t="shared" ref="H74:H76" si="10">IF(G74="Y",F74,0)</f>
        <v>0</v>
      </c>
      <c r="I74" s="13">
        <f t="shared" si="9"/>
        <v>0</v>
      </c>
      <c r="J74" s="14"/>
      <c r="K74" s="14"/>
      <c r="L74" s="14"/>
      <c r="M74" s="39"/>
      <c r="N74" s="49">
        <f>SUM(N10:N73)</f>
        <v>11492161.07</v>
      </c>
    </row>
    <row r="75" spans="1:15" ht="15.6" x14ac:dyDescent="0.3">
      <c r="A75" s="9"/>
      <c r="B75" s="17"/>
      <c r="C75" s="9"/>
      <c r="D75" s="10"/>
      <c r="E75" s="10"/>
      <c r="F75" s="11">
        <f t="shared" si="7"/>
        <v>0</v>
      </c>
      <c r="G75" s="12"/>
      <c r="H75" s="13">
        <f t="shared" si="10"/>
        <v>0</v>
      </c>
      <c r="I75" s="13">
        <f t="shared" si="9"/>
        <v>0</v>
      </c>
      <c r="J75" s="14"/>
      <c r="K75" s="14"/>
      <c r="L75" s="14"/>
      <c r="M75" s="39"/>
    </row>
    <row r="76" spans="1:15" ht="15.6" x14ac:dyDescent="0.3">
      <c r="A76" s="9"/>
      <c r="B76" s="18" t="s">
        <v>28</v>
      </c>
      <c r="C76" s="9"/>
      <c r="D76" s="10"/>
      <c r="E76" s="10"/>
      <c r="F76" s="11">
        <f t="shared" si="7"/>
        <v>0</v>
      </c>
      <c r="G76" s="12"/>
      <c r="H76" s="13">
        <f t="shared" si="10"/>
        <v>0</v>
      </c>
      <c r="I76" s="13">
        <f t="shared" si="9"/>
        <v>0</v>
      </c>
      <c r="J76" s="14"/>
      <c r="K76" s="14"/>
      <c r="L76" s="14"/>
      <c r="M76" s="39"/>
    </row>
    <row r="77" spans="1:15" ht="15.6" x14ac:dyDescent="0.3">
      <c r="A77" s="9"/>
      <c r="B77" s="9"/>
      <c r="C77" s="9"/>
      <c r="D77" s="10"/>
      <c r="E77" s="10"/>
      <c r="F77" s="11"/>
      <c r="G77" s="12"/>
      <c r="H77" s="13"/>
      <c r="I77" s="13"/>
      <c r="J77" s="14"/>
      <c r="K77" s="14"/>
      <c r="L77" s="14"/>
      <c r="M77" s="39"/>
    </row>
    <row r="78" spans="1:15" ht="15.6" x14ac:dyDescent="0.3">
      <c r="A78" s="9"/>
      <c r="B78" s="20" t="s">
        <v>62</v>
      </c>
      <c r="C78" s="9"/>
      <c r="D78" s="10"/>
      <c r="E78" s="10"/>
      <c r="F78" s="21"/>
      <c r="G78" s="22"/>
      <c r="H78" s="23"/>
      <c r="I78" s="23"/>
      <c r="J78" s="14"/>
      <c r="K78" s="14"/>
      <c r="L78" s="14"/>
      <c r="M78" s="39"/>
    </row>
    <row r="79" spans="1:15" ht="30.6" x14ac:dyDescent="0.3">
      <c r="A79" s="9"/>
      <c r="B79" s="9"/>
      <c r="C79" s="9" t="s">
        <v>63</v>
      </c>
      <c r="D79" s="10"/>
      <c r="E79" s="10"/>
      <c r="F79" s="11">
        <v>5000000</v>
      </c>
      <c r="G79" s="12"/>
      <c r="H79" s="13">
        <f>IF(G79="Y",F79,0)</f>
        <v>0</v>
      </c>
      <c r="I79" s="13">
        <f>IF(F79&gt;25000,25000,IF(F79&lt;=25000,F79))</f>
        <v>25000</v>
      </c>
      <c r="J79" s="15">
        <v>0</v>
      </c>
      <c r="K79" s="15">
        <v>0</v>
      </c>
      <c r="L79" s="15">
        <v>0</v>
      </c>
      <c r="M79" s="39"/>
    </row>
    <row r="80" spans="1:15" ht="30.6" x14ac:dyDescent="0.3">
      <c r="A80" s="9"/>
      <c r="B80" s="9"/>
      <c r="C80" s="9" t="s">
        <v>63</v>
      </c>
      <c r="D80" s="10"/>
      <c r="E80" s="10"/>
      <c r="F80" s="11">
        <v>1500000</v>
      </c>
      <c r="G80" s="12"/>
      <c r="H80" s="13">
        <f>IF(G80="Y",F80,0)</f>
        <v>0</v>
      </c>
      <c r="I80" s="13">
        <f>IF(F80&gt;25000,25000,IF(F80&lt;=25000,F80))</f>
        <v>25000</v>
      </c>
      <c r="J80" s="15">
        <v>0</v>
      </c>
      <c r="K80" s="15">
        <v>0</v>
      </c>
      <c r="L80" s="15">
        <v>0</v>
      </c>
      <c r="M80" s="39"/>
    </row>
    <row r="81" spans="1:13" ht="30.6" x14ac:dyDescent="0.3">
      <c r="A81" s="9"/>
      <c r="B81" s="9"/>
      <c r="C81" s="9" t="s">
        <v>63</v>
      </c>
      <c r="D81" s="10"/>
      <c r="E81" s="10"/>
      <c r="F81" s="11">
        <v>350000</v>
      </c>
      <c r="G81" s="12"/>
      <c r="H81" s="13">
        <f>IF(G81="Y",F81,0)</f>
        <v>0</v>
      </c>
      <c r="I81" s="13">
        <f>IF(F81&gt;25000,25000,IF(F81&lt;=25000,F81))</f>
        <v>25000</v>
      </c>
      <c r="J81" s="15">
        <v>0</v>
      </c>
      <c r="K81" s="15">
        <v>0</v>
      </c>
      <c r="L81" s="15">
        <v>0</v>
      </c>
      <c r="M81" s="39"/>
    </row>
    <row r="82" spans="1:13" ht="30.6" x14ac:dyDescent="0.3">
      <c r="A82" s="9"/>
      <c r="B82" s="9"/>
      <c r="C82" s="9" t="s">
        <v>63</v>
      </c>
      <c r="D82" s="10"/>
      <c r="E82" s="10"/>
      <c r="F82" s="11">
        <v>3045204</v>
      </c>
      <c r="G82" s="12"/>
      <c r="H82" s="13">
        <f>IF(G82="Y",F82,0)</f>
        <v>0</v>
      </c>
      <c r="I82" s="13">
        <f>IF(F82&gt;25000,25000,IF(F82&lt;=25000,F82))</f>
        <v>25000</v>
      </c>
      <c r="J82" s="15">
        <v>0</v>
      </c>
      <c r="K82" s="15">
        <v>0</v>
      </c>
      <c r="L82" s="15">
        <v>0</v>
      </c>
      <c r="M82" s="39"/>
    </row>
    <row r="83" spans="1:13" ht="15.6" x14ac:dyDescent="0.3">
      <c r="A83" s="9"/>
      <c r="B83" s="9"/>
      <c r="C83" s="25"/>
      <c r="D83" s="10"/>
      <c r="E83" s="10"/>
      <c r="F83" s="11">
        <f t="shared" ref="F83:F89" si="11">D83*E83</f>
        <v>0</v>
      </c>
      <c r="G83" s="12"/>
      <c r="H83" s="13">
        <f t="shared" ref="H83:H90" si="12">IF(G83="Y",F83,0)</f>
        <v>0</v>
      </c>
      <c r="I83" s="13">
        <f t="shared" ref="I83:I90" si="13">IF(F83&gt;25000,25000,IF(F83&lt;=25000,F83))</f>
        <v>0</v>
      </c>
      <c r="J83" s="27"/>
      <c r="K83" s="27"/>
      <c r="L83" s="15">
        <v>0</v>
      </c>
      <c r="M83" s="39"/>
    </row>
    <row r="84" spans="1:13" ht="16.2" customHeight="1" x14ac:dyDescent="0.3">
      <c r="A84" s="9"/>
      <c r="B84" s="9"/>
      <c r="C84" s="25"/>
      <c r="D84" s="10"/>
      <c r="E84" s="10"/>
      <c r="F84" s="11">
        <f t="shared" si="11"/>
        <v>0</v>
      </c>
      <c r="G84" s="12"/>
      <c r="H84" s="13">
        <f t="shared" si="12"/>
        <v>0</v>
      </c>
      <c r="I84" s="13">
        <f t="shared" si="13"/>
        <v>0</v>
      </c>
      <c r="J84" s="27"/>
      <c r="K84" s="27"/>
      <c r="L84" s="15">
        <v>0</v>
      </c>
      <c r="M84" s="39"/>
    </row>
    <row r="85" spans="1:13" ht="16.2" customHeight="1" x14ac:dyDescent="0.3">
      <c r="A85" s="9"/>
      <c r="B85" s="9"/>
      <c r="C85" s="25"/>
      <c r="D85" s="10"/>
      <c r="E85" s="10"/>
      <c r="F85" s="11">
        <f t="shared" si="11"/>
        <v>0</v>
      </c>
      <c r="G85" s="12"/>
      <c r="H85" s="13">
        <f t="shared" si="12"/>
        <v>0</v>
      </c>
      <c r="I85" s="13">
        <f t="shared" si="13"/>
        <v>0</v>
      </c>
      <c r="J85" s="27"/>
      <c r="K85" s="27"/>
      <c r="L85" s="15">
        <v>0</v>
      </c>
      <c r="M85" s="39"/>
    </row>
    <row r="86" spans="1:13" ht="15.6" x14ac:dyDescent="0.3">
      <c r="A86" s="9"/>
      <c r="B86" s="9"/>
      <c r="C86" s="25"/>
      <c r="D86" s="10"/>
      <c r="E86" s="10"/>
      <c r="F86" s="11">
        <f t="shared" si="11"/>
        <v>0</v>
      </c>
      <c r="G86" s="12"/>
      <c r="H86" s="13">
        <f t="shared" si="12"/>
        <v>0</v>
      </c>
      <c r="I86" s="13">
        <f t="shared" si="13"/>
        <v>0</v>
      </c>
      <c r="J86" s="27"/>
      <c r="K86" s="27"/>
      <c r="L86" s="15">
        <f t="shared" ref="L86:L88" si="14">+J86*K86</f>
        <v>0</v>
      </c>
      <c r="M86" s="39"/>
    </row>
    <row r="87" spans="1:13" ht="15.6" x14ac:dyDescent="0.3">
      <c r="A87" s="9"/>
      <c r="B87" s="9"/>
      <c r="C87" s="25"/>
      <c r="D87" s="10"/>
      <c r="E87" s="10"/>
      <c r="F87" s="11">
        <f t="shared" si="11"/>
        <v>0</v>
      </c>
      <c r="G87" s="12"/>
      <c r="H87" s="13">
        <f t="shared" si="12"/>
        <v>0</v>
      </c>
      <c r="I87" s="13">
        <f t="shared" si="13"/>
        <v>0</v>
      </c>
      <c r="J87" s="27"/>
      <c r="K87" s="27"/>
      <c r="L87" s="15">
        <f t="shared" si="14"/>
        <v>0</v>
      </c>
      <c r="M87" s="39"/>
    </row>
    <row r="88" spans="1:13" ht="15.6" x14ac:dyDescent="0.3">
      <c r="A88" s="9"/>
      <c r="B88" s="9"/>
      <c r="C88" s="25"/>
      <c r="D88" s="10"/>
      <c r="E88" s="10"/>
      <c r="F88" s="11">
        <f t="shared" si="11"/>
        <v>0</v>
      </c>
      <c r="G88" s="12"/>
      <c r="H88" s="13">
        <f t="shared" si="12"/>
        <v>0</v>
      </c>
      <c r="I88" s="13">
        <f t="shared" si="13"/>
        <v>0</v>
      </c>
      <c r="J88" s="27"/>
      <c r="K88" s="27"/>
      <c r="L88" s="15">
        <f t="shared" si="14"/>
        <v>0</v>
      </c>
      <c r="M88" s="39"/>
    </row>
    <row r="89" spans="1:13" ht="15.6" x14ac:dyDescent="0.3">
      <c r="A89" s="9"/>
      <c r="B89" s="9"/>
      <c r="C89" s="9"/>
      <c r="D89" s="10"/>
      <c r="E89" s="10"/>
      <c r="F89" s="11">
        <f t="shared" si="11"/>
        <v>0</v>
      </c>
      <c r="G89" s="12"/>
      <c r="H89" s="13">
        <f t="shared" si="12"/>
        <v>0</v>
      </c>
      <c r="I89" s="13">
        <f t="shared" si="13"/>
        <v>0</v>
      </c>
      <c r="J89" s="27"/>
      <c r="K89" s="27"/>
      <c r="L89" s="40"/>
      <c r="M89" s="41"/>
    </row>
    <row r="90" spans="1:13" ht="15.6" x14ac:dyDescent="0.3">
      <c r="F90" s="30">
        <f>SUM(F10:F89)</f>
        <v>12335092</v>
      </c>
      <c r="G90" s="31"/>
      <c r="H90" s="32">
        <f t="shared" si="12"/>
        <v>0</v>
      </c>
      <c r="I90" s="33">
        <f t="shared" si="13"/>
        <v>25000</v>
      </c>
      <c r="J90" s="31"/>
      <c r="K90" s="31"/>
      <c r="L90" s="34">
        <f>SUM(L10:L89)</f>
        <v>11492160.07</v>
      </c>
      <c r="M90" s="42"/>
    </row>
    <row r="91" spans="1:13" x14ac:dyDescent="0.3">
      <c r="M91" s="39"/>
    </row>
    <row r="92" spans="1:13" x14ac:dyDescent="0.3">
      <c r="M92" s="39"/>
    </row>
    <row r="93" spans="1:13" ht="15.6" x14ac:dyDescent="0.3">
      <c r="C93" s="35" t="s">
        <v>137</v>
      </c>
      <c r="D93" s="35"/>
      <c r="E93" s="35"/>
      <c r="F93" s="36">
        <f>+L90-F90</f>
        <v>-842931.9299999997</v>
      </c>
      <c r="M93" s="39"/>
    </row>
    <row r="94" spans="1:13" x14ac:dyDescent="0.3">
      <c r="M94" s="39"/>
    </row>
  </sheetData>
  <sortState ref="A11:M82">
    <sortCondition ref="M10:M82"/>
  </sortState>
  <mergeCells count="8">
    <mergeCell ref="A6:I6"/>
    <mergeCell ref="A7:E7"/>
    <mergeCell ref="G7:G9"/>
    <mergeCell ref="A8:A9"/>
    <mergeCell ref="B8:B9"/>
    <mergeCell ref="C8:C9"/>
    <mergeCell ref="D8:E8"/>
    <mergeCell ref="F8:F9"/>
  </mergeCells>
  <dataValidations count="1">
    <dataValidation type="list" allowBlank="1" showInputMessage="1" showErrorMessage="1" sqref="A10:A89" xr:uid="{B89A183C-F635-4797-91AA-FE7980864C68}">
      <formula1>$K$13:$K$32</formula1>
    </dataValidation>
  </dataValidations>
  <printOptions gridLines="1"/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Learning loss total</vt:lpstr>
      <vt:lpstr>w acct codes</vt:lpstr>
      <vt:lpstr>'Learning loss total'!Print_Area</vt:lpstr>
      <vt:lpstr>Sheet1!Print_Area</vt:lpstr>
      <vt:lpstr>'w acct codes'!Print_Area</vt:lpstr>
      <vt:lpstr>'Learning loss total'!Print_Titles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Holody</dc:creator>
  <cp:lastModifiedBy>Rebecca Holody</cp:lastModifiedBy>
  <cp:lastPrinted>2023-08-29T12:08:40Z</cp:lastPrinted>
  <dcterms:created xsi:type="dcterms:W3CDTF">2023-07-16T18:39:42Z</dcterms:created>
  <dcterms:modified xsi:type="dcterms:W3CDTF">2023-08-29T12:08:43Z</dcterms:modified>
</cp:coreProperties>
</file>